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4.xml" ContentType="application/vnd.openxmlformats-officedocument.drawingml.chartshapes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5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6.xml" ContentType="application/vnd.openxmlformats-officedocument.drawingml.chartshapes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7.xml" ContentType="application/vnd.openxmlformats-officedocument.drawingml.chartshapes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8.xml" ContentType="application/vnd.openxmlformats-officedocument.drawingml.chartshapes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9.xml" ContentType="application/vnd.openxmlformats-officedocument.drawingml.chartshapes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dine\Documents\iGEM\Year 2 2015\Policy &amp; Practices\"/>
    </mc:Choice>
  </mc:AlternateContent>
  <bookViews>
    <workbookView xWindow="0" yWindow="0" windowWidth="16815" windowHeight="8340" firstSheet="8" activeTab="9"/>
  </bookViews>
  <sheets>
    <sheet name="GMO" sheetId="1" r:id="rId1"/>
    <sheet name="Sheet1" sheetId="7" r:id="rId2"/>
    <sheet name="Define GMO Reasonds" sheetId="3" r:id="rId3"/>
    <sheet name="Demographics GMO" sheetId="4" r:id="rId4"/>
    <sheet name="Gene editing" sheetId="2" r:id="rId5"/>
    <sheet name="Demographics Gene ed" sheetId="6" r:id="rId6"/>
    <sheet name="GMO Complex questions" sheetId="5" r:id="rId7"/>
    <sheet name="Gene editing complex quesitons" sheetId="8" r:id="rId8"/>
    <sheet name="More graphs" sheetId="9" r:id="rId9"/>
    <sheet name="Comparing the two surveys" sheetId="10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" i="1" l="1"/>
  <c r="K6" i="1"/>
  <c r="K5" i="1"/>
  <c r="AB34" i="8"/>
  <c r="AB35" i="8"/>
  <c r="AB36" i="8"/>
  <c r="AB37" i="8"/>
  <c r="AB38" i="8"/>
  <c r="AB33" i="8"/>
  <c r="L2" i="9" l="1"/>
  <c r="L3" i="9" l="1"/>
  <c r="L5" i="9"/>
  <c r="L7" i="9"/>
  <c r="L9" i="9"/>
  <c r="G16" i="8"/>
  <c r="I29" i="5"/>
  <c r="I30" i="5"/>
  <c r="I31" i="5"/>
  <c r="I28" i="5"/>
  <c r="D32" i="5"/>
  <c r="E32" i="5"/>
  <c r="F32" i="5"/>
  <c r="G32" i="5"/>
  <c r="H32" i="5"/>
  <c r="C32" i="5"/>
  <c r="K23" i="5"/>
  <c r="L23" i="5"/>
  <c r="M23" i="5"/>
  <c r="J23" i="5"/>
  <c r="N17" i="5"/>
  <c r="N18" i="5"/>
  <c r="N19" i="5"/>
  <c r="N20" i="5"/>
  <c r="N21" i="5"/>
  <c r="N22" i="5"/>
  <c r="N16" i="5"/>
  <c r="G18" i="5"/>
  <c r="G19" i="5"/>
  <c r="G20" i="5"/>
  <c r="G17" i="5"/>
  <c r="D21" i="5"/>
  <c r="E21" i="5"/>
  <c r="F21" i="5"/>
  <c r="C21" i="5"/>
  <c r="I9" i="5"/>
  <c r="K8" i="5"/>
  <c r="K7" i="5"/>
  <c r="K6" i="5"/>
  <c r="K5" i="5"/>
  <c r="K4" i="5"/>
  <c r="K3" i="5"/>
  <c r="D11" i="5"/>
  <c r="E11" i="5"/>
  <c r="E10" i="5"/>
  <c r="E9" i="5"/>
  <c r="E8" i="5"/>
  <c r="E7" i="5"/>
  <c r="E6" i="5"/>
  <c r="E5" i="5"/>
  <c r="E4" i="5"/>
  <c r="E3" i="5"/>
  <c r="C11" i="5"/>
  <c r="B11" i="5"/>
  <c r="D47" i="8"/>
  <c r="E47" i="8"/>
  <c r="C47" i="8"/>
  <c r="F42" i="8"/>
  <c r="F43" i="8"/>
  <c r="F44" i="8"/>
  <c r="F45" i="8"/>
  <c r="F46" i="8"/>
  <c r="F41" i="8"/>
  <c r="M36" i="8"/>
  <c r="N36" i="8"/>
  <c r="L36" i="8"/>
  <c r="O31" i="8"/>
  <c r="O32" i="8"/>
  <c r="O33" i="8"/>
  <c r="O34" i="8"/>
  <c r="O35" i="8"/>
  <c r="O30" i="8"/>
  <c r="D33" i="8"/>
  <c r="E33" i="8"/>
  <c r="C33" i="8"/>
  <c r="F31" i="8"/>
  <c r="F32" i="8"/>
  <c r="F30" i="8"/>
  <c r="O23" i="8"/>
  <c r="N23" i="8"/>
  <c r="M23" i="8"/>
  <c r="L23" i="8"/>
  <c r="K23" i="8"/>
  <c r="Q22" i="8"/>
  <c r="Q21" i="8"/>
  <c r="Q20" i="8"/>
  <c r="Q19" i="8"/>
  <c r="Q18" i="8"/>
  <c r="Q17" i="8"/>
  <c r="I32" i="5" l="1"/>
  <c r="N23" i="5"/>
  <c r="G21" i="5"/>
  <c r="K9" i="5"/>
  <c r="F47" i="8"/>
  <c r="O36" i="8"/>
  <c r="F33" i="8"/>
  <c r="Q23" i="8"/>
  <c r="G17" i="8"/>
  <c r="G18" i="8"/>
  <c r="G19" i="8"/>
  <c r="G20" i="8"/>
  <c r="G21" i="8"/>
  <c r="G22" i="8"/>
  <c r="F24" i="8"/>
  <c r="E24" i="8"/>
  <c r="D24" i="8"/>
  <c r="C24" i="8"/>
  <c r="B24" i="8"/>
  <c r="M7" i="8"/>
  <c r="M4" i="8"/>
  <c r="M5" i="8"/>
  <c r="M6" i="8"/>
  <c r="M8" i="8"/>
  <c r="M9" i="8"/>
  <c r="M10" i="8"/>
  <c r="M3" i="8"/>
  <c r="L11" i="8"/>
  <c r="K11" i="8"/>
  <c r="J11" i="8"/>
  <c r="I11" i="8"/>
  <c r="H11" i="8"/>
  <c r="G11" i="8"/>
  <c r="C11" i="8"/>
  <c r="B11" i="8"/>
  <c r="D4" i="8"/>
  <c r="D5" i="8"/>
  <c r="D6" i="8"/>
  <c r="D7" i="8"/>
  <c r="D8" i="8"/>
  <c r="D9" i="8"/>
  <c r="D10" i="8"/>
  <c r="D3" i="8"/>
  <c r="G24" i="8" l="1"/>
  <c r="M11" i="8"/>
  <c r="D11" i="8"/>
  <c r="B14" i="6"/>
  <c r="B6" i="6"/>
  <c r="C56" i="2"/>
  <c r="J47" i="2"/>
  <c r="J44" i="2"/>
  <c r="B44" i="2"/>
  <c r="C34" i="2" l="1"/>
  <c r="C33" i="2"/>
  <c r="M25" i="2"/>
  <c r="M22" i="2"/>
  <c r="J16" i="2"/>
  <c r="J15" i="2"/>
  <c r="J14" i="2"/>
  <c r="J13" i="2"/>
  <c r="J12" i="2"/>
  <c r="C16" i="2"/>
  <c r="C15" i="2"/>
  <c r="C14" i="2"/>
  <c r="C13" i="2"/>
  <c r="C12" i="2"/>
  <c r="M5" i="2"/>
  <c r="M4" i="2"/>
  <c r="M3" i="2"/>
  <c r="M2" i="2"/>
  <c r="H2" i="2"/>
  <c r="O7" i="4"/>
  <c r="O8" i="4"/>
  <c r="L14" i="4"/>
  <c r="G13" i="4"/>
  <c r="J4" i="4"/>
  <c r="J3" i="4"/>
  <c r="G3" i="4"/>
  <c r="B2" i="4"/>
  <c r="B3" i="4"/>
  <c r="M46" i="1"/>
  <c r="M45" i="1"/>
  <c r="I47" i="1"/>
  <c r="B51" i="1"/>
  <c r="B48" i="1"/>
  <c r="B47" i="1"/>
  <c r="B46" i="1"/>
  <c r="B45" i="1"/>
  <c r="P38" i="1"/>
  <c r="P37" i="1"/>
  <c r="H41" i="1"/>
  <c r="I38" i="1"/>
  <c r="B39" i="1"/>
  <c r="Q19" i="1"/>
  <c r="H30" i="1"/>
  <c r="G21" i="1"/>
  <c r="G20" i="1"/>
  <c r="R6" i="1"/>
  <c r="R5" i="1"/>
  <c r="B17" i="1"/>
  <c r="B9" i="1"/>
  <c r="B26" i="1"/>
  <c r="B25" i="1"/>
  <c r="B24" i="1"/>
  <c r="B23" i="1"/>
  <c r="B22" i="1"/>
  <c r="C16" i="1" l="1"/>
  <c r="C15" i="1"/>
  <c r="C14" i="1"/>
  <c r="C13" i="1"/>
  <c r="B8" i="1"/>
  <c r="B7" i="1"/>
  <c r="B6" i="1"/>
  <c r="B5" i="1"/>
  <c r="M18" i="6"/>
  <c r="G18" i="6"/>
  <c r="B18" i="6"/>
  <c r="I8" i="6"/>
  <c r="E10" i="6"/>
  <c r="B60" i="2"/>
  <c r="B50" i="2" l="1"/>
  <c r="J40" i="2"/>
  <c r="B36" i="2"/>
  <c r="B29" i="2"/>
  <c r="I18" i="2"/>
  <c r="B19" i="2"/>
  <c r="L9" i="2"/>
  <c r="H5" i="2"/>
  <c r="B5" i="2"/>
  <c r="O15" i="4" l="1"/>
  <c r="L17" i="4"/>
  <c r="G16" i="4"/>
  <c r="J8" i="4"/>
  <c r="G10" i="4"/>
  <c r="B7" i="4"/>
  <c r="M48" i="1"/>
  <c r="H50" i="1"/>
  <c r="P40" i="1"/>
  <c r="B42" i="1"/>
  <c r="P32" i="1"/>
  <c r="P21" i="1" l="1"/>
  <c r="G32" i="1"/>
  <c r="G22" i="1"/>
  <c r="Q14" i="1"/>
  <c r="Q7" i="1"/>
  <c r="B28" i="1"/>
  <c r="K16" i="1"/>
</calcChain>
</file>

<file path=xl/sharedStrings.xml><?xml version="1.0" encoding="utf-8"?>
<sst xmlns="http://schemas.openxmlformats.org/spreadsheetml/2006/main" count="590" uniqueCount="273">
  <si>
    <t>Knowledge of GMO (1-not knowledgeble to 4 - expert)</t>
  </si>
  <si>
    <t>Differences between conventional breeding and mutagenesis (1-not aware, 4-expert)</t>
  </si>
  <si>
    <t>Choice</t>
  </si>
  <si>
    <t>Number</t>
  </si>
  <si>
    <t>Where do you obtain Knowledge on GMOs</t>
  </si>
  <si>
    <t>Choices</t>
  </si>
  <si>
    <t>Websites</t>
  </si>
  <si>
    <t>News</t>
  </si>
  <si>
    <t>Scientific</t>
  </si>
  <si>
    <t>Word of mouth</t>
  </si>
  <si>
    <t>Food labels</t>
  </si>
  <si>
    <t>1. Foods that have been changed genetically or selected to make certain traits</t>
  </si>
  <si>
    <t>2.Any food that has been intellectually modified at a genetic level</t>
  </si>
  <si>
    <t>3.Improved, efficient "hybrids"</t>
  </si>
  <si>
    <t>4.Foods that have had their genomes altered through laboratory based genetic methods</t>
  </si>
  <si>
    <t>5.Gene edited food</t>
  </si>
  <si>
    <t>6.Anything where people have used toold to explicitly make changes to a genome</t>
  </si>
  <si>
    <t>Estimate amount of foods that have GM ingredients</t>
  </si>
  <si>
    <t>0-10%</t>
  </si>
  <si>
    <t>21-30%</t>
  </si>
  <si>
    <t>11-20%</t>
  </si>
  <si>
    <t>31-40%</t>
  </si>
  <si>
    <t>41-50%</t>
  </si>
  <si>
    <t>51-60%</t>
  </si>
  <si>
    <t>61-70%</t>
  </si>
  <si>
    <t>71-80%</t>
  </si>
  <si>
    <t>81-90%</t>
  </si>
  <si>
    <t>91-100%</t>
  </si>
  <si>
    <t>No comm</t>
  </si>
  <si>
    <t>Agree with sale of GM Foods</t>
  </si>
  <si>
    <t>Yes</t>
  </si>
  <si>
    <t>No</t>
  </si>
  <si>
    <t>If no why</t>
  </si>
  <si>
    <t>Social</t>
  </si>
  <si>
    <t>Moral</t>
  </si>
  <si>
    <t>environmental</t>
  </si>
  <si>
    <t>safety</t>
  </si>
  <si>
    <t>other</t>
  </si>
  <si>
    <t>Support the sale of GM foods for livestock feed?</t>
  </si>
  <si>
    <t>Government should have law to label (1-strongly disagree, 5-strongly agree)</t>
  </si>
  <si>
    <t>No choice</t>
  </si>
  <si>
    <t>Would you support GM research?</t>
  </si>
  <si>
    <t>Data Analysis of Survey Reports: Basic Analysis of Numbers! Complex analysis for trends will be done later!)</t>
  </si>
  <si>
    <t>7. DNA altered food</t>
  </si>
  <si>
    <t>8. modified to help benefit humans</t>
  </si>
  <si>
    <t>9. the name is self-explanatory</t>
  </si>
  <si>
    <t>10. genetically modified products which contains all the selceted traits you want in the product</t>
  </si>
  <si>
    <t>11. food modified to be bigger, grow easier, taste better etc.</t>
  </si>
  <si>
    <t>12. food that is not natural</t>
  </si>
  <si>
    <t>13. Food where genetic information of the food is in some form cahnges or manipulated</t>
  </si>
  <si>
    <t>14. Foods that have been altered by humans ie more nutrients, longer growing season, pest resistance</t>
  </si>
  <si>
    <t>15. seeds altered to enhance pest resistacnce,drought tolerance, size of product</t>
  </si>
  <si>
    <t>16. food from animals/plants with modified DNA</t>
  </si>
  <si>
    <t>17. genetically altered (through manipulation of seeds to change harvest)</t>
  </si>
  <si>
    <t>18. foods that are modified with specific selected genes that would not be available throuh hybridization</t>
  </si>
  <si>
    <t>19. DNA orf organism changed to produce more favourable traits</t>
  </si>
  <si>
    <t>20. foods which have been altered through gene manipualation</t>
  </si>
  <si>
    <t>21. foods that have undergone a modification of its DNA</t>
  </si>
  <si>
    <t>22. foods that have thei naturally occuring genes altered</t>
  </si>
  <si>
    <t>23. artificial grown foods</t>
  </si>
  <si>
    <t>24. modifying their genetic make-up to enhance their properties or diminish some properties</t>
  </si>
  <si>
    <t>25. foods that scare the public but are probably fine</t>
  </si>
  <si>
    <t>26. franken food, higher yield, lower nutrition, body not designed to digest in the era</t>
  </si>
  <si>
    <t>27. foods that have modified genes in order to increase certain trairs</t>
  </si>
  <si>
    <t>28. anything where people have used tools to explicily make changes to a genome</t>
  </si>
  <si>
    <t>29. gene edited food</t>
  </si>
  <si>
    <t>Total</t>
  </si>
  <si>
    <t>Effectiveness of GM as a solution to crop yield and pest problems</t>
  </si>
  <si>
    <t>1(not eff)</t>
  </si>
  <si>
    <t>3 (eq. eff)</t>
  </si>
  <si>
    <t>No comment</t>
  </si>
  <si>
    <t>5(best alt)</t>
  </si>
  <si>
    <t>Appeal as a solution tocrop yield and pest problems etc.</t>
  </si>
  <si>
    <t>1(not app)</t>
  </si>
  <si>
    <t>3(eq. app)</t>
  </si>
  <si>
    <t>5(most app)</t>
  </si>
  <si>
    <t>Do you avoid buying foods that are known or believe ot have GM products in them</t>
  </si>
  <si>
    <t>I consciously avoid</t>
  </si>
  <si>
    <t>I am passive</t>
  </si>
  <si>
    <t>Seek foods that are mod</t>
  </si>
  <si>
    <t>Distinguish between organic and non-GMO?</t>
  </si>
  <si>
    <t>From the list below what would you buy?</t>
  </si>
  <si>
    <t>Non-gmo</t>
  </si>
  <si>
    <t>organic</t>
  </si>
  <si>
    <t>GMO</t>
  </si>
  <si>
    <t>Other</t>
  </si>
  <si>
    <t>Degree of confidence in the safety of GM foods</t>
  </si>
  <si>
    <t>Are you likely more research about GMOs after this survey?</t>
  </si>
  <si>
    <t>Which gender do you identify with most?</t>
  </si>
  <si>
    <t>Male</t>
  </si>
  <si>
    <t>Female</t>
  </si>
  <si>
    <t>Both</t>
  </si>
  <si>
    <t>Prefer not to</t>
  </si>
  <si>
    <t>What is your age?</t>
  </si>
  <si>
    <t>Under 20</t>
  </si>
  <si>
    <t>20-29</t>
  </si>
  <si>
    <t>30-39</t>
  </si>
  <si>
    <t>40-49</t>
  </si>
  <si>
    <t>50-59</t>
  </si>
  <si>
    <t>60+</t>
  </si>
  <si>
    <t>Prefer Not to say</t>
  </si>
  <si>
    <t>Which poilitcal group do you support the most at the federal level?</t>
  </si>
  <si>
    <t>Conservative</t>
  </si>
  <si>
    <t>NDP</t>
  </si>
  <si>
    <t>Liberal</t>
  </si>
  <si>
    <t>Green</t>
  </si>
  <si>
    <t>Do you do the shopping for yourself or household?</t>
  </si>
  <si>
    <t>Do you have children?</t>
  </si>
  <si>
    <t>Prefer not</t>
  </si>
  <si>
    <t xml:space="preserve">What is the highest degree you have obtained or are cyrrently </t>
  </si>
  <si>
    <t>high school or equiv</t>
  </si>
  <si>
    <t>Bachelor's</t>
  </si>
  <si>
    <t>Trade/tec/voc</t>
  </si>
  <si>
    <t>Master's</t>
  </si>
  <si>
    <t>Professional Degree</t>
  </si>
  <si>
    <t>Doctorate</t>
  </si>
  <si>
    <t>Prefer</t>
  </si>
  <si>
    <t>No Comment</t>
  </si>
  <si>
    <t>Have you heard of CRISPR-cas9 technology</t>
  </si>
  <si>
    <t xml:space="preserve">No </t>
  </si>
  <si>
    <t>No com</t>
  </si>
  <si>
    <t>Do you know what genes are?</t>
  </si>
  <si>
    <t>Where do you obtain knowledge about the first two questions?</t>
  </si>
  <si>
    <t>Which organisms are you okay with being genetically engineered?</t>
  </si>
  <si>
    <t>Plants</t>
  </si>
  <si>
    <t>Household Pets</t>
  </si>
  <si>
    <t>Lab Animals</t>
  </si>
  <si>
    <t>Livestock</t>
  </si>
  <si>
    <t>Humans</t>
  </si>
  <si>
    <t>None</t>
  </si>
  <si>
    <t>I support the following applications of genetic engineering</t>
  </si>
  <si>
    <t>Medicine</t>
  </si>
  <si>
    <t>Industrial</t>
  </si>
  <si>
    <t>Research</t>
  </si>
  <si>
    <t>On a scale of 1-5 how comfortable are you with eating a food that has a gene editing tool implemented in it</t>
  </si>
  <si>
    <t>such as the CRISPR-cas9 system?</t>
  </si>
  <si>
    <t>If CRISPR was in foods should It be just as reglated?</t>
  </si>
  <si>
    <t>Do you believe that CRISPR-cas9 and other gene tools should be reguated</t>
  </si>
  <si>
    <t>in research as well?</t>
  </si>
  <si>
    <t>From the list below what type of crop would you be open to buy and consume?</t>
  </si>
  <si>
    <t>Non-GMO</t>
  </si>
  <si>
    <t>Organic</t>
  </si>
  <si>
    <t>Grown w/o pest</t>
  </si>
  <si>
    <t>GMOs</t>
  </si>
  <si>
    <t>CRISPR</t>
  </si>
  <si>
    <t>Non-CRISPR</t>
  </si>
  <si>
    <t>No comme</t>
  </si>
  <si>
    <t>The government should require labeling of foods that have CRISPR system?</t>
  </si>
  <si>
    <t>1 (agree)</t>
  </si>
  <si>
    <t>5 (do not agree)</t>
  </si>
  <si>
    <t>Do you support the feeding of food with CRISPR to livestock destined for human consumption?</t>
  </si>
  <si>
    <t xml:space="preserve">Yes </t>
  </si>
  <si>
    <t xml:space="preserve">Please rate the safety regulation behind CRISPR-cas9 and other gene eiting tools that are used in </t>
  </si>
  <si>
    <t>widespread across the research community</t>
  </si>
  <si>
    <t>Gender identify with?</t>
  </si>
  <si>
    <t>male</t>
  </si>
  <si>
    <t>female</t>
  </si>
  <si>
    <t>Prefer not say</t>
  </si>
  <si>
    <t>&lt;20</t>
  </si>
  <si>
    <t>Prefer no say</t>
  </si>
  <si>
    <t>Political Group you support most at the federal level?</t>
  </si>
  <si>
    <t>Do you do the groceries in your household?</t>
  </si>
  <si>
    <t>Prefer no</t>
  </si>
  <si>
    <t>What is the highest/Current degree or level of school you have</t>
  </si>
  <si>
    <t>obtained or are obtaining?</t>
  </si>
  <si>
    <t>high school or equi</t>
  </si>
  <si>
    <t>bachelor's degree</t>
  </si>
  <si>
    <t>trade/technical/voc</t>
  </si>
  <si>
    <t>master's degree</t>
  </si>
  <si>
    <t>professional degree</t>
  </si>
  <si>
    <t>doctorate degree</t>
  </si>
  <si>
    <t>Prefer not to say</t>
  </si>
  <si>
    <t>Total from paper=30</t>
  </si>
  <si>
    <t>Total from online = 30</t>
  </si>
  <si>
    <t>Paper = 39</t>
  </si>
  <si>
    <t>Online = 22</t>
  </si>
  <si>
    <t>Education versus knowing CRISPR</t>
  </si>
  <si>
    <t>HS</t>
  </si>
  <si>
    <t>B</t>
  </si>
  <si>
    <t>Trade</t>
  </si>
  <si>
    <t>Mas</t>
  </si>
  <si>
    <t>Prof</t>
  </si>
  <si>
    <t>Doc</t>
  </si>
  <si>
    <t>Education versus okay with what thing to be engineered</t>
  </si>
  <si>
    <t>Plant</t>
  </si>
  <si>
    <t>House Pet</t>
  </si>
  <si>
    <t>Education versus what applications okay with gene editing</t>
  </si>
  <si>
    <t>Agricul</t>
  </si>
  <si>
    <t xml:space="preserve">BioArt </t>
  </si>
  <si>
    <t>Label Crispr Vs Would you be comfortable eating it</t>
  </si>
  <si>
    <t>Eating</t>
  </si>
  <si>
    <t>Label</t>
  </si>
  <si>
    <t>1(agree)</t>
  </si>
  <si>
    <t>5(no agree)</t>
  </si>
  <si>
    <t>1(no eat)</t>
  </si>
  <si>
    <t>5 (yes eat)</t>
  </si>
  <si>
    <t>Say yes to enginnering plants vs yes to genetic engineering in agriculture</t>
  </si>
  <si>
    <t>Enginnering Plant</t>
  </si>
  <si>
    <t>Agrciculture</t>
  </si>
  <si>
    <t>no comm</t>
  </si>
  <si>
    <t>Would you feed CRISPR to livestock vs how comfortable you feel like eating</t>
  </si>
  <si>
    <t>Do you know what CRISPR is vs does the government require labelling?</t>
  </si>
  <si>
    <t>Know CRISPR?</t>
  </si>
  <si>
    <t>Education vs Yes/No to GMO Scale</t>
  </si>
  <si>
    <t>Pref</t>
  </si>
  <si>
    <t>People who were pro-GMO vs labelling preference</t>
  </si>
  <si>
    <t>1(disagree)</t>
  </si>
  <si>
    <t>5(agree)</t>
  </si>
  <si>
    <t>Level of understanding of GMO vs confidence in safety</t>
  </si>
  <si>
    <t>Safety</t>
  </si>
  <si>
    <t>Understa</t>
  </si>
  <si>
    <t>1(none)</t>
  </si>
  <si>
    <t>4(expert)</t>
  </si>
  <si>
    <t>Educations vs knowledge of GMOs</t>
  </si>
  <si>
    <t>Agreement with labelling vs grocery choice</t>
  </si>
  <si>
    <t>Buying</t>
  </si>
  <si>
    <t>1(disagre)</t>
  </si>
  <si>
    <t>Passive</t>
  </si>
  <si>
    <t>Seek</t>
  </si>
  <si>
    <t>Avoid</t>
  </si>
  <si>
    <t>agree</t>
  </si>
  <si>
    <t>no ag</t>
  </si>
  <si>
    <t>Agree</t>
  </si>
  <si>
    <t>No Agree</t>
  </si>
  <si>
    <t>1(No)</t>
  </si>
  <si>
    <t>5(Yes)</t>
  </si>
  <si>
    <t>Degree total</t>
  </si>
  <si>
    <t>Total choice for agricu</t>
  </si>
  <si>
    <t>Total choice in row of degree</t>
  </si>
  <si>
    <t>Pecent</t>
  </si>
  <si>
    <t>1(Do not know)</t>
  </si>
  <si>
    <t>4(Expert)</t>
  </si>
  <si>
    <t>GMO KNOWLEDGE</t>
  </si>
  <si>
    <t>1(Not aware)</t>
  </si>
  <si>
    <t>4(Aware)</t>
  </si>
  <si>
    <t>1(Disagree)</t>
  </si>
  <si>
    <t>5(Agree)</t>
  </si>
  <si>
    <t>I consciously avoid GM foods</t>
  </si>
  <si>
    <t>Passive about what I choose</t>
  </si>
  <si>
    <t>Seek foods that are GM based</t>
  </si>
  <si>
    <t>Grown w/o pesticides</t>
  </si>
  <si>
    <t>4(Very confident)</t>
  </si>
  <si>
    <t>1(Not confident)</t>
  </si>
  <si>
    <t>1(No confidence)</t>
  </si>
  <si>
    <t>4(Confident)</t>
  </si>
  <si>
    <t>1(No knowledge)</t>
  </si>
  <si>
    <t>High School</t>
  </si>
  <si>
    <t>Bacherlo's Degree</t>
  </si>
  <si>
    <t>Master's Degree</t>
  </si>
  <si>
    <t>Professional</t>
  </si>
  <si>
    <t>News Articles</t>
  </si>
  <si>
    <t>Scientific Journals</t>
  </si>
  <si>
    <t>Word of Mouth</t>
  </si>
  <si>
    <t>From food  labels</t>
  </si>
  <si>
    <t>Agriculture</t>
  </si>
  <si>
    <t>BioArt and Entertainment</t>
  </si>
  <si>
    <t>1(No consumption)</t>
  </si>
  <si>
    <t>5(Consumption)</t>
  </si>
  <si>
    <t>1 (Not safe)</t>
  </si>
  <si>
    <t>5 (Perfectly safe)</t>
  </si>
  <si>
    <t>Do you know?</t>
  </si>
  <si>
    <t>Gene Editing</t>
  </si>
  <si>
    <t>Labelling</t>
  </si>
  <si>
    <t>Gene editing</t>
  </si>
  <si>
    <t>1 - Agree</t>
  </si>
  <si>
    <t>5- Disagree</t>
  </si>
  <si>
    <t>Food for livestock</t>
  </si>
  <si>
    <t xml:space="preserve">Human consumption </t>
  </si>
  <si>
    <t>Human Consumption</t>
  </si>
  <si>
    <t>Eat it</t>
  </si>
  <si>
    <t>Neutral</t>
  </si>
  <si>
    <t>1 being no consumption</t>
  </si>
  <si>
    <t>5 completely okay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</si>
</sst>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10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GMO!$G$5:$G$8</c:f>
              <c:strCache>
                <c:ptCount val="4"/>
                <c:pt idx="0">
                  <c:v>1(Do not know)</c:v>
                </c:pt>
                <c:pt idx="1">
                  <c:v>2</c:v>
                </c:pt>
                <c:pt idx="2">
                  <c:v>3</c:v>
                </c:pt>
                <c:pt idx="3">
                  <c:v>4(expert)</c:v>
                </c:pt>
              </c:strCache>
            </c:strRef>
          </c:cat>
          <c:val>
            <c:numRef>
              <c:f>GMO!$H$5:$H$8</c:f>
              <c:numCache>
                <c:formatCode>0%</c:formatCode>
                <c:ptCount val="4"/>
                <c:pt idx="0">
                  <c:v>0.1</c:v>
                </c:pt>
                <c:pt idx="1">
                  <c:v>0.3</c:v>
                </c:pt>
                <c:pt idx="2" formatCode="0.00%">
                  <c:v>0.51700000000000002</c:v>
                </c:pt>
                <c:pt idx="3" formatCode="0.00%">
                  <c:v>8.3000000000000004E-2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GMO!$G$45:$G$48</c:f>
              <c:strCache>
                <c:ptCount val="4"/>
                <c:pt idx="0">
                  <c:v>1(Not confident)</c:v>
                </c:pt>
                <c:pt idx="1">
                  <c:v>2</c:v>
                </c:pt>
                <c:pt idx="2">
                  <c:v>3</c:v>
                </c:pt>
                <c:pt idx="3">
                  <c:v>4(Very confident)</c:v>
                </c:pt>
              </c:strCache>
            </c:strRef>
          </c:cat>
          <c:val>
            <c:numRef>
              <c:f>GMO!$H$45:$H$48</c:f>
              <c:numCache>
                <c:formatCode>0.00%</c:formatCode>
                <c:ptCount val="4"/>
                <c:pt idx="0" formatCode="0%">
                  <c:v>0.1</c:v>
                </c:pt>
                <c:pt idx="1">
                  <c:v>0.28299999999999997</c:v>
                </c:pt>
                <c:pt idx="2">
                  <c:v>0.28299999999999997</c:v>
                </c:pt>
                <c:pt idx="3">
                  <c:v>0.33300000000000002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'Gene editing'!$A$2:$A$3</c:f>
              <c:strCache>
                <c:ptCount val="2"/>
                <c:pt idx="0">
                  <c:v>Yes</c:v>
                </c:pt>
                <c:pt idx="1">
                  <c:v>No </c:v>
                </c:pt>
              </c:strCache>
            </c:strRef>
          </c:cat>
          <c:val>
            <c:numRef>
              <c:f>'Gene editing'!$B$2:$B$3</c:f>
              <c:numCache>
                <c:formatCode>0.00%</c:formatCode>
                <c:ptCount val="2"/>
                <c:pt idx="0">
                  <c:v>0.22900000000000001</c:v>
                </c:pt>
                <c:pt idx="1">
                  <c:v>0.77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'Gene editing'!$K$2:$K$8</c:f>
              <c:strCache>
                <c:ptCount val="7"/>
                <c:pt idx="0">
                  <c:v>Websites</c:v>
                </c:pt>
                <c:pt idx="1">
                  <c:v>News Articles</c:v>
                </c:pt>
                <c:pt idx="2">
                  <c:v>Scientific Journals</c:v>
                </c:pt>
                <c:pt idx="3">
                  <c:v>Word of Mouth</c:v>
                </c:pt>
                <c:pt idx="4">
                  <c:v>From food  labels</c:v>
                </c:pt>
                <c:pt idx="5">
                  <c:v>Other</c:v>
                </c:pt>
                <c:pt idx="6">
                  <c:v>No comment</c:v>
                </c:pt>
              </c:strCache>
            </c:strRef>
          </c:cat>
          <c:val>
            <c:numRef>
              <c:f>'Gene editing'!$L$2:$L$8</c:f>
              <c:numCache>
                <c:formatCode>0.00%</c:formatCode>
                <c:ptCount val="7"/>
                <c:pt idx="0" formatCode="0%">
                  <c:v>0.24</c:v>
                </c:pt>
                <c:pt idx="1">
                  <c:v>0.193</c:v>
                </c:pt>
                <c:pt idx="2">
                  <c:v>0.21299999999999999</c:v>
                </c:pt>
                <c:pt idx="3">
                  <c:v>0.187</c:v>
                </c:pt>
                <c:pt idx="4">
                  <c:v>3.3000000000000002E-2</c:v>
                </c:pt>
                <c:pt idx="5" formatCode="0%">
                  <c:v>0.12</c:v>
                </c:pt>
                <c:pt idx="6">
                  <c:v>1.2999999999999999E-2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6"/>
              <c:layout>
                <c:manualLayout>
                  <c:x val="8.0554461942257224E-2"/>
                  <c:y val="-1.687736949547973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'Gene editing'!$A$12:$A$18</c:f>
              <c:strCache>
                <c:ptCount val="7"/>
                <c:pt idx="0">
                  <c:v>Plants</c:v>
                </c:pt>
                <c:pt idx="1">
                  <c:v>Household Pets</c:v>
                </c:pt>
                <c:pt idx="2">
                  <c:v>Lab Animals</c:v>
                </c:pt>
                <c:pt idx="3">
                  <c:v>Livestock</c:v>
                </c:pt>
                <c:pt idx="4">
                  <c:v>Humans</c:v>
                </c:pt>
                <c:pt idx="5">
                  <c:v>None</c:v>
                </c:pt>
                <c:pt idx="6">
                  <c:v>No comment</c:v>
                </c:pt>
              </c:strCache>
            </c:strRef>
          </c:cat>
          <c:val>
            <c:numRef>
              <c:f>'Gene editing'!$B$12:$B$18</c:f>
              <c:numCache>
                <c:formatCode>0.00%</c:formatCode>
                <c:ptCount val="7"/>
                <c:pt idx="0">
                  <c:v>0.309</c:v>
                </c:pt>
                <c:pt idx="1">
                  <c:v>0.115</c:v>
                </c:pt>
                <c:pt idx="2">
                  <c:v>0.21199999999999999</c:v>
                </c:pt>
                <c:pt idx="3">
                  <c:v>0.182</c:v>
                </c:pt>
                <c:pt idx="4">
                  <c:v>0.13900000000000001</c:v>
                </c:pt>
                <c:pt idx="5">
                  <c:v>4.2000000000000003E-2</c:v>
                </c:pt>
                <c:pt idx="6" formatCode="0%">
                  <c:v>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'Gene editing'!$H$12:$H$17</c:f>
              <c:strCache>
                <c:ptCount val="6"/>
                <c:pt idx="0">
                  <c:v>Medicine</c:v>
                </c:pt>
                <c:pt idx="1">
                  <c:v>Industrial</c:v>
                </c:pt>
                <c:pt idx="2">
                  <c:v>Research</c:v>
                </c:pt>
                <c:pt idx="3">
                  <c:v>Agriculture</c:v>
                </c:pt>
                <c:pt idx="4">
                  <c:v>BioArt and Entertainment</c:v>
                </c:pt>
                <c:pt idx="5">
                  <c:v>No comment</c:v>
                </c:pt>
              </c:strCache>
            </c:strRef>
          </c:cat>
          <c:val>
            <c:numRef>
              <c:f>'Gene editing'!$I$12:$I$17</c:f>
              <c:numCache>
                <c:formatCode>0.00%</c:formatCode>
                <c:ptCount val="6"/>
                <c:pt idx="0">
                  <c:v>0.26200000000000001</c:v>
                </c:pt>
                <c:pt idx="1">
                  <c:v>0.17100000000000001</c:v>
                </c:pt>
                <c:pt idx="2">
                  <c:v>0.23799999999999999</c:v>
                </c:pt>
                <c:pt idx="3" formatCode="0%">
                  <c:v>0.2</c:v>
                </c:pt>
                <c:pt idx="4">
                  <c:v>0.124</c:v>
                </c:pt>
                <c:pt idx="5">
                  <c:v>5.0000000000000001E-3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'Gene editing'!$A$23:$A$28</c:f>
              <c:strCache>
                <c:ptCount val="6"/>
                <c:pt idx="0">
                  <c:v>1(No consumption)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5(Consumption)</c:v>
                </c:pt>
                <c:pt idx="5">
                  <c:v>No comment</c:v>
                </c:pt>
              </c:strCache>
            </c:strRef>
          </c:cat>
          <c:val>
            <c:numRef>
              <c:f>'Gene editing'!$B$23:$B$28</c:f>
              <c:numCache>
                <c:formatCode>0.00%</c:formatCode>
                <c:ptCount val="6"/>
                <c:pt idx="0">
                  <c:v>0.13100000000000001</c:v>
                </c:pt>
                <c:pt idx="1">
                  <c:v>0.16400000000000001</c:v>
                </c:pt>
                <c:pt idx="2">
                  <c:v>0.29499999999999998</c:v>
                </c:pt>
                <c:pt idx="3">
                  <c:v>0.22900000000000001</c:v>
                </c:pt>
                <c:pt idx="4">
                  <c:v>0.16400000000000001</c:v>
                </c:pt>
                <c:pt idx="5">
                  <c:v>1.6E-2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'Gene editing'!$A$33:$A$35</c:f>
              <c:strCache>
                <c:ptCount val="3"/>
                <c:pt idx="0">
                  <c:v>Yes</c:v>
                </c:pt>
                <c:pt idx="1">
                  <c:v>No</c:v>
                </c:pt>
                <c:pt idx="2">
                  <c:v>No comment</c:v>
                </c:pt>
              </c:strCache>
            </c:strRef>
          </c:cat>
          <c:val>
            <c:numRef>
              <c:f>'Gene editing'!$B$33:$B$35</c:f>
              <c:numCache>
                <c:formatCode>0.00%</c:formatCode>
                <c:ptCount val="3"/>
                <c:pt idx="0">
                  <c:v>0.70399999999999996</c:v>
                </c:pt>
                <c:pt idx="1">
                  <c:v>0.246</c:v>
                </c:pt>
                <c:pt idx="2">
                  <c:v>4.9000000000000002E-2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'Gene editing'!$A$54:$A$59</c:f>
              <c:strCache>
                <c:ptCount val="6"/>
                <c:pt idx="0">
                  <c:v>1 (Not safe)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 (Perfectly safe)</c:v>
                </c:pt>
                <c:pt idx="5">
                  <c:v>No comment</c:v>
                </c:pt>
              </c:strCache>
            </c:strRef>
          </c:cat>
          <c:val>
            <c:numRef>
              <c:f>'Gene editing'!$B$54:$B$59</c:f>
              <c:numCache>
                <c:formatCode>0.00%</c:formatCode>
                <c:ptCount val="6"/>
                <c:pt idx="0">
                  <c:v>3.3000000000000002E-2</c:v>
                </c:pt>
                <c:pt idx="1">
                  <c:v>8.2000000000000003E-2</c:v>
                </c:pt>
                <c:pt idx="2">
                  <c:v>0.49099999999999999</c:v>
                </c:pt>
                <c:pt idx="3">
                  <c:v>0.16300000000000001</c:v>
                </c:pt>
                <c:pt idx="4">
                  <c:v>4.9000000000000002E-2</c:v>
                </c:pt>
                <c:pt idx="5">
                  <c:v>0.18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'Gene editing'!$I$32:$I$39</c:f>
              <c:strCache>
                <c:ptCount val="8"/>
                <c:pt idx="0">
                  <c:v>Non-GMO</c:v>
                </c:pt>
                <c:pt idx="1">
                  <c:v>Organic</c:v>
                </c:pt>
                <c:pt idx="2">
                  <c:v>Grown w/o pest</c:v>
                </c:pt>
                <c:pt idx="3">
                  <c:v>GMOs</c:v>
                </c:pt>
                <c:pt idx="4">
                  <c:v>CRISPR</c:v>
                </c:pt>
                <c:pt idx="5">
                  <c:v>Non-CRISPR</c:v>
                </c:pt>
                <c:pt idx="6">
                  <c:v>Other</c:v>
                </c:pt>
                <c:pt idx="7">
                  <c:v>No comment</c:v>
                </c:pt>
              </c:strCache>
            </c:strRef>
          </c:cat>
          <c:val>
            <c:numRef>
              <c:f>'Gene editing'!$J$32:$J$39</c:f>
              <c:numCache>
                <c:formatCode>0.00%</c:formatCode>
                <c:ptCount val="8"/>
                <c:pt idx="0">
                  <c:v>0.16200000000000001</c:v>
                </c:pt>
                <c:pt idx="1">
                  <c:v>0.20799999999999999</c:v>
                </c:pt>
                <c:pt idx="2">
                  <c:v>0.221</c:v>
                </c:pt>
                <c:pt idx="3">
                  <c:v>0.13600000000000001</c:v>
                </c:pt>
                <c:pt idx="4">
                  <c:v>0.13600000000000001</c:v>
                </c:pt>
                <c:pt idx="5">
                  <c:v>0.11600000000000001</c:v>
                </c:pt>
                <c:pt idx="6">
                  <c:v>1.2999999999999999E-2</c:v>
                </c:pt>
                <c:pt idx="7">
                  <c:v>6.4999999999999997E-3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961942257217855E-2"/>
          <c:y val="0.84606372120151663"/>
          <c:w val="0.92874278215223094"/>
          <c:h val="0.126158501020705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'GMO Complex questions'!$J$15</c:f>
              <c:strCache>
                <c:ptCount val="1"/>
                <c:pt idx="0">
                  <c:v>1(none)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'GMO Complex questions'!$I$16:$I$22</c:f>
              <c:strCache>
                <c:ptCount val="7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</c:v>
                </c:pt>
              </c:strCache>
            </c:strRef>
          </c:cat>
          <c:val>
            <c:numRef>
              <c:f>'GMO Complex questions'!$J$16:$J$22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</c:ser>
        <c:ser>
          <c:idx val="1"/>
          <c:order val="1"/>
          <c:tx>
            <c:strRef>
              <c:f>'GMO Complex questions'!$K$15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'GMO Complex questions'!$I$16:$I$22</c:f>
              <c:strCache>
                <c:ptCount val="7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</c:v>
                </c:pt>
              </c:strCache>
            </c:strRef>
          </c:cat>
          <c:val>
            <c:numRef>
              <c:f>'GMO Complex questions'!$K$16:$K$22</c:f>
              <c:numCache>
                <c:formatCode>General</c:formatCode>
                <c:ptCount val="7"/>
                <c:pt idx="0">
                  <c:v>6</c:v>
                </c:pt>
                <c:pt idx="1">
                  <c:v>8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'GMO Complex questions'!$L$15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'GMO Complex questions'!$I$16:$I$22</c:f>
              <c:strCache>
                <c:ptCount val="7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</c:v>
                </c:pt>
              </c:strCache>
            </c:strRef>
          </c:cat>
          <c:val>
            <c:numRef>
              <c:f>'GMO Complex questions'!$L$16:$L$22</c:f>
              <c:numCache>
                <c:formatCode>General</c:formatCode>
                <c:ptCount val="7"/>
                <c:pt idx="0">
                  <c:v>8</c:v>
                </c:pt>
                <c:pt idx="1">
                  <c:v>16</c:v>
                </c:pt>
                <c:pt idx="2">
                  <c:v>1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'GMO Complex questions'!$M$15</c:f>
              <c:strCache>
                <c:ptCount val="1"/>
                <c:pt idx="0">
                  <c:v>4(expert)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'GMO Complex questions'!$I$16:$I$22</c:f>
              <c:strCache>
                <c:ptCount val="7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</c:v>
                </c:pt>
              </c:strCache>
            </c:strRef>
          </c:cat>
          <c:val>
            <c:numRef>
              <c:f>'GMO Complex questions'!$M$16:$M$22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9254320"/>
        <c:axId val="1599248336"/>
      </c:barChart>
      <c:catAx>
        <c:axId val="1599254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Level of degree currently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248336"/>
        <c:crosses val="autoZero"/>
        <c:auto val="1"/>
        <c:lblAlgn val="ctr"/>
        <c:lblOffset val="100"/>
        <c:noMultiLvlLbl val="0"/>
      </c:catAx>
      <c:valAx>
        <c:axId val="159924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people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254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847900F2-A2FE-425E-A967-A328DA650614}" type="VALUE">
                      <a:rPr lang="en-US"/>
                      <a:pPr/>
                      <a:t>[VALUE]</a:t>
                    </a:fld>
                    <a:endParaRPr lang="en-CA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E48F023F-71A3-4DAD-AEC0-1897B7D96481}" type="VALUE">
                      <a:rPr lang="en-US"/>
                      <a:pPr/>
                      <a:t>[VALUE]</a:t>
                    </a:fld>
                    <a:endParaRPr lang="en-CA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5CA39704-C302-4F0C-B299-14E6053A5731}" type="VALUE">
                      <a:rPr lang="en-US"/>
                      <a:pPr/>
                      <a:t>[VALUE]</a:t>
                    </a:fld>
                    <a:endParaRPr lang="en-CA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 val="8.4788932633420827E-2"/>
                  <c:y val="0.17662255759696702"/>
                </c:manualLayout>
              </c:layout>
              <c:tx>
                <c:rich>
                  <a:bodyPr/>
                  <a:lstStyle/>
                  <a:p>
                    <a:fld id="{E9414C7F-83CA-481F-BA35-3F73E061E0E7}" type="VALUE">
                      <a:rPr lang="en-US"/>
                      <a:pPr/>
                      <a:t>[VALUE]</a:t>
                    </a:fld>
                    <a:endParaRPr lang="en-CA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GMO!$A$13:$A$16</c:f>
              <c:strCache>
                <c:ptCount val="4"/>
                <c:pt idx="0">
                  <c:v>1(Not aware)</c:v>
                </c:pt>
                <c:pt idx="1">
                  <c:v>2</c:v>
                </c:pt>
                <c:pt idx="2">
                  <c:v>3</c:v>
                </c:pt>
                <c:pt idx="3">
                  <c:v>4(Aware)</c:v>
                </c:pt>
              </c:strCache>
            </c:strRef>
          </c:cat>
          <c:val>
            <c:numRef>
              <c:f>GMO!$B$13:$B$16</c:f>
              <c:numCache>
                <c:formatCode>0.00%</c:formatCode>
                <c:ptCount val="4"/>
                <c:pt idx="0">
                  <c:v>0.183</c:v>
                </c:pt>
                <c:pt idx="1">
                  <c:v>0.28299999999999997</c:v>
                </c:pt>
                <c:pt idx="2">
                  <c:v>0.38300000000000001</c:v>
                </c:pt>
                <c:pt idx="3" formatCode="0%">
                  <c:v>0.15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'GMO Complex questions'!$H$3:$H$7</c:f>
              <c:strCache>
                <c:ptCount val="5"/>
                <c:pt idx="0">
                  <c:v>1(disagree)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5(agree)</c:v>
                </c:pt>
              </c:strCache>
            </c:strRef>
          </c:cat>
          <c:val>
            <c:numRef>
              <c:f>'GMO Complex questions'!$I$3:$I$7</c:f>
              <c:numCache>
                <c:formatCode>General</c:formatCode>
                <c:ptCount val="5"/>
                <c:pt idx="0">
                  <c:v>3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14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599251056"/>
        <c:axId val="1599251600"/>
      </c:barChart>
      <c:catAx>
        <c:axId val="159925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Labelling agreement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251600"/>
        <c:crosses val="autoZero"/>
        <c:auto val="1"/>
        <c:lblAlgn val="ctr"/>
        <c:lblOffset val="100"/>
        <c:noMultiLvlLbl val="0"/>
      </c:catAx>
      <c:valAx>
        <c:axId val="1599251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people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251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'GMO Complex questions'!$B$17</c:f>
              <c:strCache>
                <c:ptCount val="1"/>
                <c:pt idx="0">
                  <c:v>1(No confidence)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'GMO Complex questions'!$C$16:$F$16</c:f>
              <c:strCache>
                <c:ptCount val="4"/>
                <c:pt idx="0">
                  <c:v>1(No knowledge)</c:v>
                </c:pt>
                <c:pt idx="1">
                  <c:v>2</c:v>
                </c:pt>
                <c:pt idx="2">
                  <c:v>3</c:v>
                </c:pt>
                <c:pt idx="3">
                  <c:v>4(Expert)</c:v>
                </c:pt>
              </c:strCache>
            </c:strRef>
          </c:cat>
          <c:val>
            <c:numRef>
              <c:f>'GMO Complex questions'!$C$17:$F$17</c:f>
              <c:numCache>
                <c:formatCode>General</c:formatCode>
                <c:ptCount val="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'GMO Complex questions'!$B$18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'GMO Complex questions'!$C$16:$F$16</c:f>
              <c:strCache>
                <c:ptCount val="4"/>
                <c:pt idx="0">
                  <c:v>1(No knowledge)</c:v>
                </c:pt>
                <c:pt idx="1">
                  <c:v>2</c:v>
                </c:pt>
                <c:pt idx="2">
                  <c:v>3</c:v>
                </c:pt>
                <c:pt idx="3">
                  <c:v>4(Expert)</c:v>
                </c:pt>
              </c:strCache>
            </c:strRef>
          </c:cat>
          <c:val>
            <c:numRef>
              <c:f>'GMO Complex questions'!$C$18:$F$18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8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'GMO Complex questions'!$B$19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'GMO Complex questions'!$C$16:$F$16</c:f>
              <c:strCache>
                <c:ptCount val="4"/>
                <c:pt idx="0">
                  <c:v>1(No knowledge)</c:v>
                </c:pt>
                <c:pt idx="1">
                  <c:v>2</c:v>
                </c:pt>
                <c:pt idx="2">
                  <c:v>3</c:v>
                </c:pt>
                <c:pt idx="3">
                  <c:v>4(Expert)</c:v>
                </c:pt>
              </c:strCache>
            </c:strRef>
          </c:cat>
          <c:val>
            <c:numRef>
              <c:f>'GMO Complex questions'!$C$19:$F$19</c:f>
              <c:numCache>
                <c:formatCode>General</c:formatCode>
                <c:ptCount val="4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'GMO Complex questions'!$B$20</c:f>
              <c:strCache>
                <c:ptCount val="1"/>
                <c:pt idx="0">
                  <c:v>4(Confident)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'GMO Complex questions'!$C$16:$F$16</c:f>
              <c:strCache>
                <c:ptCount val="4"/>
                <c:pt idx="0">
                  <c:v>1(No knowledge)</c:v>
                </c:pt>
                <c:pt idx="1">
                  <c:v>2</c:v>
                </c:pt>
                <c:pt idx="2">
                  <c:v>3</c:v>
                </c:pt>
                <c:pt idx="3">
                  <c:v>4(Expert)</c:v>
                </c:pt>
              </c:strCache>
            </c:strRef>
          </c:cat>
          <c:val>
            <c:numRef>
              <c:f>'GMO Complex questions'!$C$20:$F$20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3120848"/>
        <c:axId val="1573127376"/>
      </c:barChart>
      <c:catAx>
        <c:axId val="1573120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Knowledge level of GMOs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3127376"/>
        <c:crosses val="autoZero"/>
        <c:auto val="1"/>
        <c:lblAlgn val="ctr"/>
        <c:lblOffset val="100"/>
        <c:noMultiLvlLbl val="0"/>
      </c:catAx>
      <c:valAx>
        <c:axId val="157312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People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312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'GMO Complex questions'!$AB$5</c:f>
              <c:strCache>
                <c:ptCount val="1"/>
                <c:pt idx="0">
                  <c:v>Yes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'GMO Complex questions'!$AA$6:$AA$13</c:f>
              <c:strCache>
                <c:ptCount val="8"/>
                <c:pt idx="0">
                  <c:v>High School</c:v>
                </c:pt>
                <c:pt idx="1">
                  <c:v>Bacherlo's Degree</c:v>
                </c:pt>
                <c:pt idx="2">
                  <c:v>Trade</c:v>
                </c:pt>
                <c:pt idx="3">
                  <c:v>Master's Degree</c:v>
                </c:pt>
                <c:pt idx="4">
                  <c:v>Professional</c:v>
                </c:pt>
                <c:pt idx="5">
                  <c:v>Doctorate</c:v>
                </c:pt>
                <c:pt idx="6">
                  <c:v>Prefer not to say</c:v>
                </c:pt>
                <c:pt idx="7">
                  <c:v>No comment</c:v>
                </c:pt>
              </c:strCache>
            </c:strRef>
          </c:cat>
          <c:val>
            <c:numRef>
              <c:f>'GMO Complex questions'!$AB$6:$AB$13</c:f>
              <c:numCache>
                <c:formatCode>0.00%</c:formatCode>
                <c:ptCount val="8"/>
                <c:pt idx="0">
                  <c:v>0.61099999999999999</c:v>
                </c:pt>
                <c:pt idx="1">
                  <c:v>0.75800000000000001</c:v>
                </c:pt>
                <c:pt idx="2" formatCode="0%">
                  <c:v>0</c:v>
                </c:pt>
                <c:pt idx="3">
                  <c:v>0.57099999999999995</c:v>
                </c:pt>
                <c:pt idx="4" formatCode="0%">
                  <c:v>0.5</c:v>
                </c:pt>
                <c:pt idx="5" formatCode="0%">
                  <c:v>0</c:v>
                </c:pt>
                <c:pt idx="6" formatCode="0%">
                  <c:v>0</c:v>
                </c:pt>
                <c:pt idx="7" formatCode="0%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'GMO Complex questions'!$AC$5</c:f>
              <c:strCache>
                <c:ptCount val="1"/>
                <c:pt idx="0">
                  <c:v>No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'GMO Complex questions'!$AA$6:$AA$13</c:f>
              <c:strCache>
                <c:ptCount val="8"/>
                <c:pt idx="0">
                  <c:v>High School</c:v>
                </c:pt>
                <c:pt idx="1">
                  <c:v>Bacherlo's Degree</c:v>
                </c:pt>
                <c:pt idx="2">
                  <c:v>Trade</c:v>
                </c:pt>
                <c:pt idx="3">
                  <c:v>Master's Degree</c:v>
                </c:pt>
                <c:pt idx="4">
                  <c:v>Professional</c:v>
                </c:pt>
                <c:pt idx="5">
                  <c:v>Doctorate</c:v>
                </c:pt>
                <c:pt idx="6">
                  <c:v>Prefer not to say</c:v>
                </c:pt>
                <c:pt idx="7">
                  <c:v>No comment</c:v>
                </c:pt>
              </c:strCache>
            </c:strRef>
          </c:cat>
          <c:val>
            <c:numRef>
              <c:f>'GMO Complex questions'!$AC$6:$AC$13</c:f>
              <c:numCache>
                <c:formatCode>0.00%</c:formatCode>
                <c:ptCount val="8"/>
                <c:pt idx="0">
                  <c:v>0.33300000000000002</c:v>
                </c:pt>
                <c:pt idx="1">
                  <c:v>0.24099999999999999</c:v>
                </c:pt>
                <c:pt idx="2" formatCode="0%">
                  <c:v>0</c:v>
                </c:pt>
                <c:pt idx="3">
                  <c:v>0.42799999999999999</c:v>
                </c:pt>
                <c:pt idx="4" formatCode="0%">
                  <c:v>0.5</c:v>
                </c:pt>
                <c:pt idx="5" formatCode="0%">
                  <c:v>0</c:v>
                </c:pt>
                <c:pt idx="6" formatCode="0%">
                  <c:v>0</c:v>
                </c:pt>
                <c:pt idx="7" formatCode="0%">
                  <c:v>0.75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34044608"/>
        <c:axId val="1934045152"/>
      </c:barChart>
      <c:catAx>
        <c:axId val="193404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4045152"/>
        <c:crosses val="autoZero"/>
        <c:auto val="1"/>
        <c:lblAlgn val="ctr"/>
        <c:lblOffset val="100"/>
        <c:noMultiLvlLbl val="0"/>
      </c:catAx>
      <c:valAx>
        <c:axId val="193404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404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'Gene editing complex quesitons'!$C$40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'Gene editing complex quesitons'!$B$41:$B$46</c:f>
              <c:strCache>
                <c:ptCount val="6"/>
                <c:pt idx="0">
                  <c:v>Agree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No Agree</c:v>
                </c:pt>
                <c:pt idx="5">
                  <c:v>No comment</c:v>
                </c:pt>
              </c:strCache>
            </c:strRef>
          </c:cat>
          <c:val>
            <c:numRef>
              <c:f>'Gene editing complex quesitons'!$C$41:$C$46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'Gene editing complex quesitons'!$D$40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'Gene editing complex quesitons'!$B$41:$B$46</c:f>
              <c:strCache>
                <c:ptCount val="6"/>
                <c:pt idx="0">
                  <c:v>Agree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No Agree</c:v>
                </c:pt>
                <c:pt idx="5">
                  <c:v>No comment</c:v>
                </c:pt>
              </c:strCache>
            </c:strRef>
          </c:cat>
          <c:val>
            <c:numRef>
              <c:f>'Gene editing complex quesitons'!$D$41:$D$46</c:f>
              <c:numCache>
                <c:formatCode>General</c:formatCode>
                <c:ptCount val="6"/>
                <c:pt idx="0">
                  <c:v>20</c:v>
                </c:pt>
                <c:pt idx="1">
                  <c:v>11</c:v>
                </c:pt>
                <c:pt idx="2">
                  <c:v>11</c:v>
                </c:pt>
                <c:pt idx="3">
                  <c:v>4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ser>
          <c:idx val="2"/>
          <c:order val="2"/>
          <c:tx>
            <c:strRef>
              <c:f>'Gene editing complex quesitons'!$E$40</c:f>
              <c:strCache>
                <c:ptCount val="1"/>
                <c:pt idx="0">
                  <c:v>No comment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'Gene editing complex quesitons'!$B$41:$B$46</c:f>
              <c:strCache>
                <c:ptCount val="6"/>
                <c:pt idx="0">
                  <c:v>Agree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No Agree</c:v>
                </c:pt>
                <c:pt idx="5">
                  <c:v>No comment</c:v>
                </c:pt>
              </c:strCache>
            </c:strRef>
          </c:cat>
          <c:val>
            <c:numRef>
              <c:f>'Gene editing complex quesitons'!$E$41:$E$46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99239632"/>
        <c:axId val="1599252688"/>
      </c:barChart>
      <c:catAx>
        <c:axId val="15992396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Labelling Agreement</a:t>
                </a:r>
              </a:p>
            </c:rich>
          </c:tx>
          <c:layout>
            <c:manualLayout>
              <c:xMode val="edge"/>
              <c:yMode val="edge"/>
              <c:x val="3.3333333333333333E-2"/>
              <c:y val="0.203464202391367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252688"/>
        <c:crosses val="autoZero"/>
        <c:auto val="1"/>
        <c:lblAlgn val="ctr"/>
        <c:lblOffset val="100"/>
        <c:noMultiLvlLbl val="0"/>
      </c:catAx>
      <c:valAx>
        <c:axId val="1599252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Amount of people (Integer</a:t>
                </a:r>
                <a:r>
                  <a:rPr lang="en-CA" baseline="0"/>
                  <a:t> Value)</a:t>
                </a:r>
                <a:endParaRPr lang="en-C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239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Would you feed GMOs to livestock vs would you feel comfortable to eat it yourself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'Gene editing complex quesitons'!$L$29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'Gene editing complex quesitons'!$K$30:$K$35</c:f>
              <c:strCache>
                <c:ptCount val="6"/>
                <c:pt idx="0">
                  <c:v>1(No)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5(Yes)</c:v>
                </c:pt>
                <c:pt idx="5">
                  <c:v>No comment</c:v>
                </c:pt>
              </c:strCache>
            </c:strRef>
          </c:cat>
          <c:val>
            <c:numRef>
              <c:f>'Gene editing complex quesitons'!$L$30:$L$35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12</c:v>
                </c:pt>
                <c:pt idx="3">
                  <c:v>13</c:v>
                </c:pt>
                <c:pt idx="4">
                  <c:v>10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strRef>
              <c:f>'Gene editing complex quesitons'!$M$29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'Gene editing complex quesitons'!$K$30:$K$35</c:f>
              <c:strCache>
                <c:ptCount val="6"/>
                <c:pt idx="0">
                  <c:v>1(No)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5(Yes)</c:v>
                </c:pt>
                <c:pt idx="5">
                  <c:v>No comment</c:v>
                </c:pt>
              </c:strCache>
            </c:strRef>
          </c:cat>
          <c:val>
            <c:numRef>
              <c:f>'Gene editing complex quesitons'!$M$30:$M$35</c:f>
              <c:numCache>
                <c:formatCode>General</c:formatCode>
                <c:ptCount val="6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'Gene editing complex quesitons'!$N$29</c:f>
              <c:strCache>
                <c:ptCount val="1"/>
                <c:pt idx="0">
                  <c:v>No comment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'Gene editing complex quesitons'!$K$30:$K$35</c:f>
              <c:strCache>
                <c:ptCount val="6"/>
                <c:pt idx="0">
                  <c:v>1(No)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5(Yes)</c:v>
                </c:pt>
                <c:pt idx="5">
                  <c:v>No comment</c:v>
                </c:pt>
              </c:strCache>
            </c:strRef>
          </c:cat>
          <c:val>
            <c:numRef>
              <c:f>'Gene editing complex quesitons'!$N$30:$N$35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99242352"/>
        <c:axId val="1734308976"/>
      </c:barChart>
      <c:catAx>
        <c:axId val="1599242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Comfortable eating GMOs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213379629629629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4308976"/>
        <c:crosses val="autoZero"/>
        <c:auto val="1"/>
        <c:lblAlgn val="ctr"/>
        <c:lblOffset val="100"/>
        <c:noMultiLvlLbl val="0"/>
      </c:catAx>
      <c:valAx>
        <c:axId val="173430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 people (Integer)</a:t>
                </a:r>
              </a:p>
            </c:rich>
          </c:tx>
          <c:layout>
            <c:manualLayout>
              <c:xMode val="edge"/>
              <c:yMode val="edge"/>
              <c:x val="0.36439479440069994"/>
              <c:y val="0.772777048702245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24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'Gene editing complex quesitons'!$B$30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'Gene editing complex quesitons'!$C$29:$D$29</c:f>
              <c:strCache>
                <c:ptCount val="2"/>
                <c:pt idx="0">
                  <c:v>Yes</c:v>
                </c:pt>
                <c:pt idx="1">
                  <c:v>No </c:v>
                </c:pt>
              </c:strCache>
            </c:strRef>
          </c:cat>
          <c:val>
            <c:numRef>
              <c:f>'Gene editing complex quesitons'!$C$30:$D$30</c:f>
              <c:numCache>
                <c:formatCode>General</c:formatCode>
                <c:ptCount val="2"/>
                <c:pt idx="0">
                  <c:v>40</c:v>
                </c:pt>
                <c:pt idx="1">
                  <c:v>2</c:v>
                </c:pt>
              </c:numCache>
            </c:numRef>
          </c:val>
        </c:ser>
        <c:ser>
          <c:idx val="1"/>
          <c:order val="1"/>
          <c:tx>
            <c:strRef>
              <c:f>'Gene editing complex quesitons'!$B$31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'Gene editing complex quesitons'!$C$29:$D$29</c:f>
              <c:strCache>
                <c:ptCount val="2"/>
                <c:pt idx="0">
                  <c:v>Yes</c:v>
                </c:pt>
                <c:pt idx="1">
                  <c:v>No </c:v>
                </c:pt>
              </c:strCache>
            </c:strRef>
          </c:cat>
          <c:val>
            <c:numRef>
              <c:f>'Gene editing complex quesitons'!$C$31:$D$31</c:f>
              <c:numCache>
                <c:formatCode>General</c:formatCode>
                <c:ptCount val="2"/>
                <c:pt idx="0">
                  <c:v>11</c:v>
                </c:pt>
                <c:pt idx="1">
                  <c:v>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734301360"/>
        <c:axId val="1734311152"/>
      </c:barChart>
      <c:catAx>
        <c:axId val="1734301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Agreeing to Agiculture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4311152"/>
        <c:crosses val="autoZero"/>
        <c:auto val="1"/>
        <c:lblAlgn val="ctr"/>
        <c:lblOffset val="100"/>
        <c:noMultiLvlLbl val="0"/>
      </c:catAx>
      <c:valAx>
        <c:axId val="173431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people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4301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'Gene editing complex quesitons'!$G$2</c:f>
              <c:strCache>
                <c:ptCount val="1"/>
                <c:pt idx="0">
                  <c:v>Plant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'Gene editing complex quesitons'!$F$3:$F$10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'Gene editing complex quesitons'!$G$3:$G$10</c:f>
              <c:numCache>
                <c:formatCode>General</c:formatCode>
                <c:ptCount val="8"/>
                <c:pt idx="0">
                  <c:v>11</c:v>
                </c:pt>
                <c:pt idx="1">
                  <c:v>28</c:v>
                </c:pt>
                <c:pt idx="2">
                  <c:v>0</c:v>
                </c:pt>
                <c:pt idx="3">
                  <c:v>11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strRef>
              <c:f>'Gene editing complex quesitons'!$H$2</c:f>
              <c:strCache>
                <c:ptCount val="1"/>
                <c:pt idx="0">
                  <c:v>Lab Animals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'Gene editing complex quesitons'!$F$3:$F$10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'Gene editing complex quesitons'!$H$3:$H$10</c:f>
              <c:numCache>
                <c:formatCode>General</c:formatCode>
                <c:ptCount val="8"/>
                <c:pt idx="0">
                  <c:v>7</c:v>
                </c:pt>
                <c:pt idx="1">
                  <c:v>21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'Gene editing complex quesitons'!$I$2</c:f>
              <c:strCache>
                <c:ptCount val="1"/>
                <c:pt idx="0">
                  <c:v>House Pet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'Gene editing complex quesitons'!$F$3:$F$10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'Gene editing complex quesitons'!$I$3:$I$10</c:f>
              <c:numCache>
                <c:formatCode>General</c:formatCode>
                <c:ptCount val="8"/>
                <c:pt idx="0">
                  <c:v>4</c:v>
                </c:pt>
                <c:pt idx="1">
                  <c:v>12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'Gene editing complex quesitons'!$J$2</c:f>
              <c:strCache>
                <c:ptCount val="1"/>
                <c:pt idx="0">
                  <c:v>Livestock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 editing complex quesitons'!$F$3:$F$10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'Gene editing complex quesitons'!$J$3:$J$10</c:f>
              <c:numCache>
                <c:formatCode>General</c:formatCode>
                <c:ptCount val="8"/>
                <c:pt idx="0">
                  <c:v>5</c:v>
                </c:pt>
                <c:pt idx="1">
                  <c:v>21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4"/>
          <c:tx>
            <c:strRef>
              <c:f>'Gene editing complex quesitons'!$K$2</c:f>
              <c:strCache>
                <c:ptCount val="1"/>
                <c:pt idx="0">
                  <c:v>Humans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 editing complex quesitons'!$F$3:$F$10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'Gene editing complex quesitons'!$K$3:$K$10</c:f>
              <c:numCache>
                <c:formatCode>General</c:formatCode>
                <c:ptCount val="8"/>
                <c:pt idx="0">
                  <c:v>7</c:v>
                </c:pt>
                <c:pt idx="1">
                  <c:v>12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5"/>
          <c:order val="5"/>
          <c:tx>
            <c:strRef>
              <c:f>'Gene editing complex quesitons'!$L$2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 editing complex quesitons'!$F$3:$F$10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'Gene editing complex quesitons'!$L$3:$L$10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4309520"/>
        <c:axId val="1734311696"/>
      </c:barChart>
      <c:catAx>
        <c:axId val="1734309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Degree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4311696"/>
        <c:crosses val="autoZero"/>
        <c:auto val="1"/>
        <c:lblAlgn val="ctr"/>
        <c:lblOffset val="100"/>
        <c:noMultiLvlLbl val="0"/>
      </c:catAx>
      <c:valAx>
        <c:axId val="173431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of people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430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'Gene editing complex quesitons'!$B$2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'Gene editing complex quesitons'!$A$3:$A$10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'Gene editing complex quesitons'!$B$3:$B$10</c:f>
              <c:numCache>
                <c:formatCode>General</c:formatCode>
                <c:ptCount val="8"/>
                <c:pt idx="0">
                  <c:v>3</c:v>
                </c:pt>
                <c:pt idx="1">
                  <c:v>7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'Gene editing complex quesitons'!$C$2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'Gene editing complex quesitons'!$A$3:$A$10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'Gene editing complex quesitons'!$C$3:$C$10</c:f>
              <c:numCache>
                <c:formatCode>General</c:formatCode>
                <c:ptCount val="8"/>
                <c:pt idx="0">
                  <c:v>11</c:v>
                </c:pt>
                <c:pt idx="1">
                  <c:v>25</c:v>
                </c:pt>
                <c:pt idx="2">
                  <c:v>0</c:v>
                </c:pt>
                <c:pt idx="3">
                  <c:v>7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4307344"/>
        <c:axId val="1734300816"/>
      </c:barChart>
      <c:catAx>
        <c:axId val="1734307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Degree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4300816"/>
        <c:crosses val="autoZero"/>
        <c:auto val="1"/>
        <c:lblAlgn val="ctr"/>
        <c:lblOffset val="100"/>
        <c:noMultiLvlLbl val="0"/>
      </c:catAx>
      <c:valAx>
        <c:axId val="173430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people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430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'Gene editing complex quesitons'!$B$15</c:f>
              <c:strCache>
                <c:ptCount val="1"/>
                <c:pt idx="0">
                  <c:v>Medicine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'Gene editing complex quesitons'!$A$16:$A$23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'Gene editing complex quesitons'!$B$16:$B$23</c:f>
              <c:numCache>
                <c:formatCode>General</c:formatCode>
                <c:ptCount val="8"/>
                <c:pt idx="0">
                  <c:v>11</c:v>
                </c:pt>
                <c:pt idx="1">
                  <c:v>35</c:v>
                </c:pt>
                <c:pt idx="2">
                  <c:v>0</c:v>
                </c:pt>
                <c:pt idx="3">
                  <c:v>10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'Gene editing complex quesitons'!$C$15</c:f>
              <c:strCache>
                <c:ptCount val="1"/>
                <c:pt idx="0">
                  <c:v>Industrial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'Gene editing complex quesitons'!$A$16:$A$23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'Gene editing complex quesitons'!$C$16:$C$23</c:f>
              <c:numCache>
                <c:formatCode>General</c:formatCode>
                <c:ptCount val="8"/>
                <c:pt idx="0">
                  <c:v>7</c:v>
                </c:pt>
                <c:pt idx="1">
                  <c:v>20</c:v>
                </c:pt>
                <c:pt idx="2">
                  <c:v>0</c:v>
                </c:pt>
                <c:pt idx="3">
                  <c:v>8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'Gene editing complex quesitons'!$D$15</c:f>
              <c:strCache>
                <c:ptCount val="1"/>
                <c:pt idx="0">
                  <c:v>Research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'Gene editing complex quesitons'!$A$16:$A$23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'Gene editing complex quesitons'!$D$16:$D$23</c:f>
              <c:numCache>
                <c:formatCode>General</c:formatCode>
                <c:ptCount val="8"/>
                <c:pt idx="0">
                  <c:v>11</c:v>
                </c:pt>
                <c:pt idx="1">
                  <c:v>27</c:v>
                </c:pt>
                <c:pt idx="2">
                  <c:v>0</c:v>
                </c:pt>
                <c:pt idx="3">
                  <c:v>10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'Gene editing complex quesitons'!$E$15</c:f>
              <c:strCache>
                <c:ptCount val="1"/>
                <c:pt idx="0">
                  <c:v>Agricul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 editing complex quesitons'!$A$16:$A$23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'Gene editing complex quesitons'!$E$16:$E$23</c:f>
              <c:numCache>
                <c:formatCode>General</c:formatCode>
                <c:ptCount val="8"/>
                <c:pt idx="0">
                  <c:v>9</c:v>
                </c:pt>
                <c:pt idx="1">
                  <c:v>26</c:v>
                </c:pt>
                <c:pt idx="2">
                  <c:v>0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4"/>
          <c:tx>
            <c:strRef>
              <c:f>'Gene editing complex quesitons'!$F$15</c:f>
              <c:strCache>
                <c:ptCount val="1"/>
                <c:pt idx="0">
                  <c:v>BioArt 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 editing complex quesitons'!$A$16:$A$23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'Gene editing complex quesitons'!$F$16:$F$23</c:f>
              <c:numCache>
                <c:formatCode>General</c:formatCode>
                <c:ptCount val="8"/>
                <c:pt idx="0">
                  <c:v>4</c:v>
                </c:pt>
                <c:pt idx="1">
                  <c:v>15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4299184"/>
        <c:axId val="1734297552"/>
      </c:barChart>
      <c:catAx>
        <c:axId val="1734299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Degree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4297552"/>
        <c:crosses val="autoZero"/>
        <c:auto val="1"/>
        <c:lblAlgn val="ctr"/>
        <c:lblOffset val="100"/>
        <c:noMultiLvlLbl val="0"/>
      </c:catAx>
      <c:valAx>
        <c:axId val="173429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people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429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'Gene editing complex quesitons'!$Y$42:$Y$47</c:f>
              <c:strCache>
                <c:ptCount val="6"/>
                <c:pt idx="0">
                  <c:v>1(No)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5(Yes)</c:v>
                </c:pt>
                <c:pt idx="5">
                  <c:v>No comment</c:v>
                </c:pt>
              </c:strCache>
            </c:strRef>
          </c:cat>
          <c:val>
            <c:numRef>
              <c:f>'Gene editing complex quesitons'!$Z$42:$Z$47</c:f>
              <c:numCache>
                <c:formatCode>0.00%</c:formatCode>
                <c:ptCount val="6"/>
                <c:pt idx="0">
                  <c:v>2.5000000000000001E-2</c:v>
                </c:pt>
                <c:pt idx="1">
                  <c:v>7.4999999999999997E-2</c:v>
                </c:pt>
                <c:pt idx="2" formatCode="0%">
                  <c:v>0.3</c:v>
                </c:pt>
                <c:pt idx="3">
                  <c:v>0.32500000000000001</c:v>
                </c:pt>
                <c:pt idx="4" formatCode="0%">
                  <c:v>0.25</c:v>
                </c:pt>
                <c:pt idx="5">
                  <c:v>2.5000000000000001E-2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GMO!$A$22:$A$27</c:f>
              <c:strCache>
                <c:ptCount val="6"/>
                <c:pt idx="0">
                  <c:v>Websites</c:v>
                </c:pt>
                <c:pt idx="1">
                  <c:v>News</c:v>
                </c:pt>
                <c:pt idx="2">
                  <c:v>Scientific</c:v>
                </c:pt>
                <c:pt idx="3">
                  <c:v>Word of mouth</c:v>
                </c:pt>
                <c:pt idx="4">
                  <c:v>Food labels</c:v>
                </c:pt>
                <c:pt idx="5">
                  <c:v>Other</c:v>
                </c:pt>
              </c:strCache>
            </c:strRef>
          </c:cat>
          <c:val>
            <c:numRef>
              <c:f>GMO!$B$22:$B$27</c:f>
              <c:numCache>
                <c:formatCode>General</c:formatCode>
                <c:ptCount val="6"/>
                <c:pt idx="0">
                  <c:v>37</c:v>
                </c:pt>
                <c:pt idx="1">
                  <c:v>31</c:v>
                </c:pt>
                <c:pt idx="2">
                  <c:v>31</c:v>
                </c:pt>
                <c:pt idx="3">
                  <c:v>27</c:v>
                </c:pt>
                <c:pt idx="4">
                  <c:v>12</c:v>
                </c:pt>
                <c:pt idx="5">
                  <c:v>18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876973760"/>
        <c:axId val="1876975936"/>
      </c:barChart>
      <c:catAx>
        <c:axId val="1876973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Sources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6975936"/>
        <c:crosses val="autoZero"/>
        <c:auto val="1"/>
        <c:lblAlgn val="ctr"/>
        <c:lblOffset val="100"/>
        <c:noMultiLvlLbl val="0"/>
      </c:catAx>
      <c:valAx>
        <c:axId val="1876975936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 People</a:t>
                </a:r>
              </a:p>
            </c:rich>
          </c:tx>
          <c:layout>
            <c:manualLayout>
              <c:xMode val="edge"/>
              <c:yMode val="edge"/>
              <c:x val="0.49821456692913374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6973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Distribution</a:t>
            </a:r>
            <a:r>
              <a:rPr lang="en-US" baseline="0"/>
              <a:t> of who chose pro-agriculture as a genetic engineering application</a:t>
            </a:r>
            <a:endParaRPr lang="en-US"/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'More graphs'!$N$2:$N$9</c:f>
              <c:strCache>
                <c:ptCount val="8"/>
                <c:pt idx="0">
                  <c:v>HS</c:v>
                </c:pt>
                <c:pt idx="1">
                  <c:v>B</c:v>
                </c:pt>
                <c:pt idx="2">
                  <c:v>Trade</c:v>
                </c:pt>
                <c:pt idx="3">
                  <c:v>Mas</c:v>
                </c:pt>
                <c:pt idx="4">
                  <c:v>Prof</c:v>
                </c:pt>
                <c:pt idx="5">
                  <c:v>Doc</c:v>
                </c:pt>
                <c:pt idx="6">
                  <c:v>Prefer</c:v>
                </c:pt>
                <c:pt idx="7">
                  <c:v>No comm</c:v>
                </c:pt>
              </c:strCache>
            </c:strRef>
          </c:cat>
          <c:val>
            <c:numRef>
              <c:f>'More graphs'!$O$2:$O$9</c:f>
              <c:numCache>
                <c:formatCode>0.00%</c:formatCode>
                <c:ptCount val="8"/>
                <c:pt idx="0">
                  <c:v>0.214</c:v>
                </c:pt>
                <c:pt idx="1">
                  <c:v>0.61899999999999999</c:v>
                </c:pt>
                <c:pt idx="2" formatCode="0%">
                  <c:v>0</c:v>
                </c:pt>
                <c:pt idx="3">
                  <c:v>0.16700000000000001</c:v>
                </c:pt>
                <c:pt idx="4" formatCode="0%">
                  <c:v>0</c:v>
                </c:pt>
                <c:pt idx="5" formatCode="0%">
                  <c:v>0</c:v>
                </c:pt>
                <c:pt idx="6" formatCode="0%">
                  <c:v>0</c:v>
                </c:pt>
                <c:pt idx="7" formatCode="0%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10139516780934703"/>
                  <c:y val="-5.671278471894483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505603624641977E-2"/>
                  <c:y val="-7.7743278935558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130008748906387E-2"/>
                  <c:y val="-5.123651210265383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GMO!$J$5:$J$15</c:f>
              <c:strCache>
                <c:ptCount val="11"/>
                <c:pt idx="0">
                  <c:v>0-10%</c:v>
                </c:pt>
                <c:pt idx="1">
                  <c:v>11-20%</c:v>
                </c:pt>
                <c:pt idx="2">
                  <c:v>21-30%</c:v>
                </c:pt>
                <c:pt idx="3">
                  <c:v>31-40%</c:v>
                </c:pt>
                <c:pt idx="4">
                  <c:v>41-50%</c:v>
                </c:pt>
                <c:pt idx="5">
                  <c:v>51-60%</c:v>
                </c:pt>
                <c:pt idx="6">
                  <c:v>61-70%</c:v>
                </c:pt>
                <c:pt idx="7">
                  <c:v>71-80%</c:v>
                </c:pt>
                <c:pt idx="8">
                  <c:v>81-90%</c:v>
                </c:pt>
                <c:pt idx="9">
                  <c:v>91-100%</c:v>
                </c:pt>
                <c:pt idx="10">
                  <c:v>No comment</c:v>
                </c:pt>
              </c:strCache>
            </c:strRef>
          </c:cat>
          <c:val>
            <c:numRef>
              <c:f>GMO!$K$5:$K$15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 formatCode="0.00%">
                  <c:v>8.3000000000000004E-2</c:v>
                </c:pt>
                <c:pt idx="3" formatCode="0%">
                  <c:v>0.05</c:v>
                </c:pt>
                <c:pt idx="4" formatCode="0%">
                  <c:v>0.1</c:v>
                </c:pt>
                <c:pt idx="5" formatCode="0.00%">
                  <c:v>0.16700000000000001</c:v>
                </c:pt>
                <c:pt idx="6" formatCode="0.00%">
                  <c:v>0.08</c:v>
                </c:pt>
                <c:pt idx="7" formatCode="0.00%">
                  <c:v>0.28299999999999997</c:v>
                </c:pt>
                <c:pt idx="8" formatCode="0.00%">
                  <c:v>0.13300000000000001</c:v>
                </c:pt>
                <c:pt idx="9" formatCode="0%">
                  <c:v>0.05</c:v>
                </c:pt>
                <c:pt idx="10" formatCode="0%">
                  <c:v>0.05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5934820647419082E-2"/>
          <c:y val="0.77719743365412652"/>
          <c:w val="0.893130358705162"/>
          <c:h val="0.19502478856809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GMO!$P$5:$P$6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GMO!$Q$5:$Q$6</c:f>
              <c:numCache>
                <c:formatCode>0%</c:formatCode>
                <c:ptCount val="2"/>
                <c:pt idx="0">
                  <c:v>0.65</c:v>
                </c:pt>
                <c:pt idx="1">
                  <c:v>0.35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GMO!$O$19:$O$20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GMO!$P$19:$P$20</c:f>
              <c:numCache>
                <c:formatCode>0.00%</c:formatCode>
                <c:ptCount val="2"/>
                <c:pt idx="0">
                  <c:v>0.96699999999999997</c:v>
                </c:pt>
                <c:pt idx="1">
                  <c:v>3.3000000000000002E-2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GMO!$F$26:$F$31</c:f>
              <c:strCache>
                <c:ptCount val="6"/>
                <c:pt idx="0">
                  <c:v>1(Disagree)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5(Agree)</c:v>
                </c:pt>
                <c:pt idx="5">
                  <c:v>No choice</c:v>
                </c:pt>
              </c:strCache>
            </c:strRef>
          </c:cat>
          <c:val>
            <c:numRef>
              <c:f>GMO!$G$26:$G$31</c:f>
              <c:numCache>
                <c:formatCode>0.00%</c:formatCode>
                <c:ptCount val="6"/>
                <c:pt idx="0" formatCode="0%">
                  <c:v>0.05</c:v>
                </c:pt>
                <c:pt idx="1">
                  <c:v>0.11700000000000001</c:v>
                </c:pt>
                <c:pt idx="2">
                  <c:v>0.13300000000000001</c:v>
                </c:pt>
                <c:pt idx="3">
                  <c:v>0.23300000000000001</c:v>
                </c:pt>
                <c:pt idx="4" formatCode="0%">
                  <c:v>0.45</c:v>
                </c:pt>
                <c:pt idx="5">
                  <c:v>1.7000000000000001E-2</c:v>
                </c:pt>
              </c:numCache>
            </c:numRef>
          </c:val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3"/>
              <c:layout>
                <c:manualLayout>
                  <c:x val="4.6560586176727908E-3"/>
                  <c:y val="-1.94520997375328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GMO!$G$37:$G$40</c:f>
              <c:strCache>
                <c:ptCount val="4"/>
                <c:pt idx="0">
                  <c:v>I consciously avoid GM foods</c:v>
                </c:pt>
                <c:pt idx="1">
                  <c:v>Passive about what I choose</c:v>
                </c:pt>
                <c:pt idx="2">
                  <c:v>Seek foods that are GM based</c:v>
                </c:pt>
                <c:pt idx="3">
                  <c:v>No comment</c:v>
                </c:pt>
              </c:strCache>
            </c:strRef>
          </c:cat>
          <c:val>
            <c:numRef>
              <c:f>GMO!$H$37:$H$40</c:f>
              <c:numCache>
                <c:formatCode>0.00%</c:formatCode>
                <c:ptCount val="4"/>
                <c:pt idx="0" formatCode="0%">
                  <c:v>0.15</c:v>
                </c:pt>
                <c:pt idx="1">
                  <c:v>0.78300000000000003</c:v>
                </c:pt>
                <c:pt idx="2" formatCode="0%">
                  <c:v>0.05</c:v>
                </c:pt>
                <c:pt idx="3">
                  <c:v>1.7000000000000001E-2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GMO!$A$45:$A$50</c:f>
              <c:strCache>
                <c:ptCount val="6"/>
                <c:pt idx="0">
                  <c:v>Non-gmo</c:v>
                </c:pt>
                <c:pt idx="1">
                  <c:v>organic</c:v>
                </c:pt>
                <c:pt idx="2">
                  <c:v>Grown w/o pesticides</c:v>
                </c:pt>
                <c:pt idx="3">
                  <c:v>GMO</c:v>
                </c:pt>
                <c:pt idx="4">
                  <c:v>Other</c:v>
                </c:pt>
                <c:pt idx="5">
                  <c:v>No comment</c:v>
                </c:pt>
              </c:strCache>
            </c:strRef>
          </c:cat>
          <c:val>
            <c:numRef>
              <c:f>GMO!$B$45:$B$50</c:f>
              <c:numCache>
                <c:formatCode>General</c:formatCode>
                <c:ptCount val="6"/>
                <c:pt idx="0">
                  <c:v>40</c:v>
                </c:pt>
                <c:pt idx="1">
                  <c:v>43</c:v>
                </c:pt>
                <c:pt idx="2">
                  <c:v>50</c:v>
                </c:pt>
                <c:pt idx="3">
                  <c:v>31</c:v>
                </c:pt>
                <c:pt idx="4">
                  <c:v>5</c:v>
                </c:pt>
                <c:pt idx="5">
                  <c:v>1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878522704"/>
        <c:axId val="1878523248"/>
      </c:barChart>
      <c:catAx>
        <c:axId val="18785227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Type of Food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8523248"/>
        <c:crosses val="autoZero"/>
        <c:auto val="1"/>
        <c:lblAlgn val="ctr"/>
        <c:lblOffset val="100"/>
        <c:noMultiLvlLbl val="0"/>
      </c:catAx>
      <c:valAx>
        <c:axId val="187852324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 people</a:t>
                </a:r>
              </a:p>
            </c:rich>
          </c:tx>
          <c:layout>
            <c:manualLayout>
              <c:xMode val="edge"/>
              <c:yMode val="edge"/>
              <c:x val="0.45827712160979878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8522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209550</xdr:colOff>
      <xdr:row>8</xdr:row>
      <xdr:rowOff>85725</xdr:rowOff>
    </xdr:from>
    <xdr:to>
      <xdr:col>18</xdr:col>
      <xdr:colOff>228600</xdr:colOff>
      <xdr:row>22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381000</xdr:colOff>
      <xdr:row>2</xdr:row>
      <xdr:rowOff>0</xdr:rowOff>
    </xdr:from>
    <xdr:to>
      <xdr:col>8</xdr:col>
      <xdr:colOff>561975</xdr:colOff>
      <xdr:row>16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190500</xdr:colOff>
      <xdr:row>1</xdr:row>
      <xdr:rowOff>66675</xdr:rowOff>
    </xdr:from>
    <xdr:to>
      <xdr:col>6</xdr:col>
      <xdr:colOff>723900</xdr:colOff>
      <xdr:row>15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314325</xdr:colOff>
      <xdr:row>11</xdr:row>
      <xdr:rowOff>161924</xdr:rowOff>
    </xdr:from>
    <xdr:to>
      <xdr:col>17</xdr:col>
      <xdr:colOff>161925</xdr:colOff>
      <xdr:row>27</xdr:row>
      <xdr:rowOff>133349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219075</xdr:colOff>
      <xdr:row>1</xdr:row>
      <xdr:rowOff>123825</xdr:rowOff>
    </xdr:from>
    <xdr:to>
      <xdr:col>25</xdr:col>
      <xdr:colOff>523875</xdr:colOff>
      <xdr:row>16</xdr:row>
      <xdr:rowOff>9525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457200</xdr:colOff>
      <xdr:row>12</xdr:row>
      <xdr:rowOff>0</xdr:rowOff>
    </xdr:from>
    <xdr:to>
      <xdr:col>20</xdr:col>
      <xdr:colOff>476250</xdr:colOff>
      <xdr:row>26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952500</xdr:colOff>
      <xdr:row>13</xdr:row>
      <xdr:rowOff>142875</xdr:rowOff>
    </xdr:from>
    <xdr:to>
      <xdr:col>7</xdr:col>
      <xdr:colOff>142875</xdr:colOff>
      <xdr:row>28</xdr:row>
      <xdr:rowOff>28575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390525</xdr:colOff>
      <xdr:row>28</xdr:row>
      <xdr:rowOff>76200</xdr:rowOff>
    </xdr:from>
    <xdr:to>
      <xdr:col>7</xdr:col>
      <xdr:colOff>571500</xdr:colOff>
      <xdr:row>42</xdr:row>
      <xdr:rowOff>152400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133350</xdr:colOff>
      <xdr:row>28</xdr:row>
      <xdr:rowOff>152400</xdr:rowOff>
    </xdr:from>
    <xdr:to>
      <xdr:col>6</xdr:col>
      <xdr:colOff>666750</xdr:colOff>
      <xdr:row>43</xdr:row>
      <xdr:rowOff>38100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1047750</xdr:colOff>
      <xdr:row>32</xdr:row>
      <xdr:rowOff>123825</xdr:rowOff>
    </xdr:from>
    <xdr:to>
      <xdr:col>14</xdr:col>
      <xdr:colOff>9525</xdr:colOff>
      <xdr:row>47</xdr:row>
      <xdr:rowOff>9525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9</xdr:row>
      <xdr:rowOff>142875</xdr:rowOff>
    </xdr:from>
    <xdr:to>
      <xdr:col>7</xdr:col>
      <xdr:colOff>514350</xdr:colOff>
      <xdr:row>24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571500</xdr:colOff>
      <xdr:row>1</xdr:row>
      <xdr:rowOff>171450</xdr:rowOff>
    </xdr:from>
    <xdr:to>
      <xdr:col>22</xdr:col>
      <xdr:colOff>266700</xdr:colOff>
      <xdr:row>16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476250</xdr:colOff>
      <xdr:row>10</xdr:row>
      <xdr:rowOff>133350</xdr:rowOff>
    </xdr:from>
    <xdr:to>
      <xdr:col>26</xdr:col>
      <xdr:colOff>171450</xdr:colOff>
      <xdr:row>25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385762</xdr:colOff>
      <xdr:row>14</xdr:row>
      <xdr:rowOff>133350</xdr:rowOff>
    </xdr:from>
    <xdr:to>
      <xdr:col>24</xdr:col>
      <xdr:colOff>80962</xdr:colOff>
      <xdr:row>29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223837</xdr:colOff>
      <xdr:row>0</xdr:row>
      <xdr:rowOff>0</xdr:rowOff>
    </xdr:from>
    <xdr:to>
      <xdr:col>17</xdr:col>
      <xdr:colOff>366712</xdr:colOff>
      <xdr:row>14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11</xdr:row>
      <xdr:rowOff>180975</xdr:rowOff>
    </xdr:from>
    <xdr:to>
      <xdr:col>6</xdr:col>
      <xdr:colOff>581025</xdr:colOff>
      <xdr:row>26</xdr:row>
      <xdr:rowOff>66675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280987</xdr:colOff>
      <xdr:row>23</xdr:row>
      <xdr:rowOff>66675</xdr:rowOff>
    </xdr:from>
    <xdr:to>
      <xdr:col>7</xdr:col>
      <xdr:colOff>252412</xdr:colOff>
      <xdr:row>37</xdr:row>
      <xdr:rowOff>142875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309562</xdr:colOff>
      <xdr:row>56</xdr:row>
      <xdr:rowOff>104775</xdr:rowOff>
    </xdr:from>
    <xdr:to>
      <xdr:col>10</xdr:col>
      <xdr:colOff>195262</xdr:colOff>
      <xdr:row>70</xdr:row>
      <xdr:rowOff>180975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319087</xdr:colOff>
      <xdr:row>30</xdr:row>
      <xdr:rowOff>0</xdr:rowOff>
    </xdr:from>
    <xdr:to>
      <xdr:col>15</xdr:col>
      <xdr:colOff>42862</xdr:colOff>
      <xdr:row>44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414337</xdr:colOff>
      <xdr:row>15</xdr:row>
      <xdr:rowOff>28575</xdr:rowOff>
    </xdr:from>
    <xdr:to>
      <xdr:col>22</xdr:col>
      <xdr:colOff>109537</xdr:colOff>
      <xdr:row>29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533400</xdr:colOff>
      <xdr:row>0</xdr:row>
      <xdr:rowOff>76200</xdr:rowOff>
    </xdr:from>
    <xdr:to>
      <xdr:col>20</xdr:col>
      <xdr:colOff>176212</xdr:colOff>
      <xdr:row>12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428625</xdr:colOff>
      <xdr:row>24</xdr:row>
      <xdr:rowOff>95250</xdr:rowOff>
    </xdr:from>
    <xdr:to>
      <xdr:col>19</xdr:col>
      <xdr:colOff>123825</xdr:colOff>
      <xdr:row>38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457200</xdr:colOff>
      <xdr:row>6</xdr:row>
      <xdr:rowOff>0</xdr:rowOff>
    </xdr:from>
    <xdr:to>
      <xdr:col>34</xdr:col>
      <xdr:colOff>152400</xdr:colOff>
      <xdr:row>20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0.14375</cdr:x>
      <cdr:y>0.87847</cdr:y>
    </cdr:from>
    <cdr:to>
      <cdr:x>0.325</cdr:x>
      <cdr:y>0.96528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57225" y="2409825"/>
          <a:ext cx="8286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100">
              <a:solidFill>
                <a:schemeClr val="bg2">
                  <a:lumMod val="25000"/>
                </a:schemeClr>
              </a:solidFill>
            </a:rPr>
            <a:t>Safety: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37</xdr:row>
      <xdr:rowOff>9525</xdr:rowOff>
    </xdr:from>
    <xdr:to>
      <xdr:col>14</xdr:col>
      <xdr:colOff>428625</xdr:colOff>
      <xdr:row>51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342900</xdr:colOff>
      <xdr:row>30</xdr:row>
      <xdr:rowOff>95250</xdr:rowOff>
    </xdr:from>
    <xdr:to>
      <xdr:col>23</xdr:col>
      <xdr:colOff>38100</xdr:colOff>
      <xdr:row>44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161925</xdr:colOff>
      <xdr:row>14</xdr:row>
      <xdr:rowOff>142875</xdr:rowOff>
    </xdr:from>
    <xdr:to>
      <xdr:col>26</xdr:col>
      <xdr:colOff>466725</xdr:colOff>
      <xdr:row>29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304800</xdr:colOff>
      <xdr:row>0</xdr:row>
      <xdr:rowOff>133350</xdr:rowOff>
    </xdr:from>
    <xdr:to>
      <xdr:col>20</xdr:col>
      <xdr:colOff>76200</xdr:colOff>
      <xdr:row>13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219075</xdr:colOff>
      <xdr:row>1</xdr:row>
      <xdr:rowOff>9525</xdr:rowOff>
    </xdr:from>
    <xdr:to>
      <xdr:col>31</xdr:col>
      <xdr:colOff>523875</xdr:colOff>
      <xdr:row>15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323850</xdr:colOff>
      <xdr:row>15</xdr:row>
      <xdr:rowOff>123825</xdr:rowOff>
    </xdr:from>
    <xdr:to>
      <xdr:col>35</xdr:col>
      <xdr:colOff>19050</xdr:colOff>
      <xdr:row>30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361950</xdr:colOff>
      <xdr:row>30</xdr:row>
      <xdr:rowOff>47625</xdr:rowOff>
    </xdr:from>
    <xdr:to>
      <xdr:col>26</xdr:col>
      <xdr:colOff>57150</xdr:colOff>
      <xdr:row>44</xdr:row>
      <xdr:rowOff>123825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0.08542</cdr:x>
      <cdr:y>0.87847</cdr:y>
    </cdr:from>
    <cdr:to>
      <cdr:x>0.38542</cdr:x>
      <cdr:y>0.96875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90526" y="2409825"/>
          <a:ext cx="13716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100">
              <a:solidFill>
                <a:schemeClr val="tx1">
                  <a:lumMod val="75000"/>
                  <a:lumOff val="25000"/>
                </a:schemeClr>
              </a:solidFill>
            </a:rPr>
            <a:t>Know</a:t>
          </a:r>
          <a:r>
            <a:rPr lang="en-CA" sz="1100" baseline="0">
              <a:solidFill>
                <a:schemeClr val="tx1">
                  <a:lumMod val="75000"/>
                  <a:lumOff val="25000"/>
                </a:schemeClr>
              </a:solidFill>
            </a:rPr>
            <a:t> CRISPR-cas9:</a:t>
          </a:r>
          <a:endParaRPr lang="en-CA" sz="110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</cdr:x>
      <cdr:y>0.81597</cdr:y>
    </cdr:from>
    <cdr:to>
      <cdr:x>0.26875</cdr:x>
      <cdr:y>0.92361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8600" y="2238375"/>
          <a:ext cx="10001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CA" sz="1100"/>
        </a:p>
      </cdr:txBody>
    </cdr:sp>
  </cdr:relSizeAnchor>
  <cdr:relSizeAnchor xmlns:cdr="http://schemas.openxmlformats.org/drawingml/2006/chartDrawing">
    <cdr:from>
      <cdr:x>0.10833</cdr:x>
      <cdr:y>0.87847</cdr:y>
    </cdr:from>
    <cdr:to>
      <cdr:x>0.38958</cdr:x>
      <cdr:y>0.95833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95300" y="2409825"/>
          <a:ext cx="128587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100">
              <a:solidFill>
                <a:schemeClr val="bg2">
                  <a:lumMod val="50000"/>
                </a:schemeClr>
              </a:solidFill>
            </a:rPr>
            <a:t>Feed</a:t>
          </a:r>
          <a:r>
            <a:rPr lang="en-CA" sz="1100" baseline="0">
              <a:solidFill>
                <a:schemeClr val="bg2">
                  <a:lumMod val="50000"/>
                </a:schemeClr>
              </a:solidFill>
            </a:rPr>
            <a:t> to livestock:</a:t>
          </a:r>
          <a:endParaRPr lang="en-CA" sz="1100">
            <a:solidFill>
              <a:schemeClr val="bg2">
                <a:lumMod val="50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0.21667</cdr:x>
      <cdr:y>0.87847</cdr:y>
    </cdr:from>
    <cdr:to>
      <cdr:x>0.52708</cdr:x>
      <cdr:y>0.98611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90600" y="2409824"/>
          <a:ext cx="1419226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100">
              <a:solidFill>
                <a:schemeClr val="tx1">
                  <a:lumMod val="75000"/>
                  <a:lumOff val="25000"/>
                </a:schemeClr>
              </a:solidFill>
            </a:rPr>
            <a:t>Engineer</a:t>
          </a:r>
          <a:r>
            <a:rPr lang="en-CA" sz="1100" baseline="0">
              <a:solidFill>
                <a:schemeClr val="tx1">
                  <a:lumMod val="75000"/>
                  <a:lumOff val="25000"/>
                </a:schemeClr>
              </a:solidFill>
            </a:rPr>
            <a:t> </a:t>
          </a:r>
          <a:r>
            <a:rPr lang="en-CA" sz="1100">
              <a:solidFill>
                <a:schemeClr val="tx1">
                  <a:lumMod val="75000"/>
                  <a:lumOff val="25000"/>
                </a:schemeClr>
              </a:solidFill>
            </a:rPr>
            <a:t>Plants</a:t>
          </a:r>
          <a:r>
            <a:rPr lang="en-CA" sz="1100"/>
            <a:t>: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0.24583</cdr:x>
      <cdr:y>0.87847</cdr:y>
    </cdr:from>
    <cdr:to>
      <cdr:x>0.52917</cdr:x>
      <cdr:y>0.98958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23950" y="2409825"/>
          <a:ext cx="12954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100">
              <a:solidFill>
                <a:schemeClr val="tx1">
                  <a:lumMod val="75000"/>
                  <a:lumOff val="25000"/>
                </a:schemeClr>
              </a:solidFill>
            </a:rPr>
            <a:t>Know</a:t>
          </a:r>
          <a:r>
            <a:rPr lang="en-CA" sz="1100" baseline="0">
              <a:solidFill>
                <a:schemeClr val="tx1">
                  <a:lumMod val="75000"/>
                  <a:lumOff val="25000"/>
                </a:schemeClr>
              </a:solidFill>
            </a:rPr>
            <a:t> CRISPR:</a:t>
          </a:r>
          <a:endParaRPr lang="en-CA" sz="110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topLeftCell="A29" workbookViewId="0">
      <selection activeCell="G45" sqref="G45:H48"/>
    </sheetView>
  </sheetViews>
  <sheetFormatPr defaultRowHeight="15" x14ac:dyDescent="0.25"/>
  <cols>
    <col min="1" max="1" width="14.85546875" customWidth="1"/>
    <col min="7" max="7" width="20.140625" customWidth="1"/>
    <col min="16" max="16" width="13.42578125" customWidth="1"/>
  </cols>
  <sheetData>
    <row r="1" spans="1:20" x14ac:dyDescent="0.25">
      <c r="A1" s="1" t="s">
        <v>42</v>
      </c>
    </row>
    <row r="3" spans="1:20" x14ac:dyDescent="0.25">
      <c r="A3" s="1" t="s">
        <v>0</v>
      </c>
      <c r="J3" s="1" t="s">
        <v>17</v>
      </c>
      <c r="P3" s="1" t="s">
        <v>29</v>
      </c>
    </row>
    <row r="4" spans="1:20" x14ac:dyDescent="0.25">
      <c r="D4" t="s">
        <v>172</v>
      </c>
      <c r="G4" t="s">
        <v>232</v>
      </c>
      <c r="J4" t="s">
        <v>5</v>
      </c>
      <c r="L4" t="s">
        <v>3</v>
      </c>
      <c r="P4" t="s">
        <v>2</v>
      </c>
      <c r="R4" t="s">
        <v>3</v>
      </c>
    </row>
    <row r="5" spans="1:20" x14ac:dyDescent="0.25">
      <c r="A5" t="s">
        <v>230</v>
      </c>
      <c r="B5">
        <f>4+2</f>
        <v>6</v>
      </c>
      <c r="C5" s="8">
        <v>0.1</v>
      </c>
      <c r="D5" t="s">
        <v>173</v>
      </c>
      <c r="G5" t="s">
        <v>230</v>
      </c>
      <c r="H5" s="8">
        <v>0.1</v>
      </c>
      <c r="J5" t="s">
        <v>18</v>
      </c>
      <c r="K5">
        <f>SUM(L5/60)*100%</f>
        <v>0</v>
      </c>
      <c r="L5">
        <v>0</v>
      </c>
      <c r="P5" t="s">
        <v>30</v>
      </c>
      <c r="Q5" s="8">
        <v>0.65</v>
      </c>
      <c r="R5">
        <f>17+22</f>
        <v>39</v>
      </c>
      <c r="T5">
        <f>65+35</f>
        <v>100</v>
      </c>
    </row>
    <row r="6" spans="1:20" x14ac:dyDescent="0.25">
      <c r="A6">
        <v>2</v>
      </c>
      <c r="B6">
        <f>10+8</f>
        <v>18</v>
      </c>
      <c r="C6" s="8">
        <v>0.3</v>
      </c>
      <c r="G6">
        <v>2</v>
      </c>
      <c r="H6" s="8">
        <v>0.3</v>
      </c>
      <c r="J6" t="s">
        <v>20</v>
      </c>
      <c r="K6">
        <f>SUM(L6/60)*100</f>
        <v>0</v>
      </c>
      <c r="L6">
        <v>0</v>
      </c>
      <c r="P6" t="s">
        <v>31</v>
      </c>
      <c r="Q6" s="8">
        <v>0.35</v>
      </c>
      <c r="R6">
        <f>13+8</f>
        <v>21</v>
      </c>
    </row>
    <row r="7" spans="1:20" x14ac:dyDescent="0.25">
      <c r="A7">
        <v>3</v>
      </c>
      <c r="B7">
        <f>14+17</f>
        <v>31</v>
      </c>
      <c r="C7" s="7">
        <v>0.51700000000000002</v>
      </c>
      <c r="G7">
        <v>3</v>
      </c>
      <c r="H7" s="7">
        <v>0.51700000000000002</v>
      </c>
      <c r="J7" t="s">
        <v>19</v>
      </c>
      <c r="K7" s="7">
        <v>8.3000000000000004E-2</v>
      </c>
      <c r="L7">
        <v>5</v>
      </c>
      <c r="P7" s="1" t="s">
        <v>66</v>
      </c>
      <c r="Q7" s="1">
        <f>SUM(R5,R6)</f>
        <v>60</v>
      </c>
    </row>
    <row r="8" spans="1:20" x14ac:dyDescent="0.25">
      <c r="A8" t="s">
        <v>231</v>
      </c>
      <c r="B8">
        <f>2+3</f>
        <v>5</v>
      </c>
      <c r="C8" s="7">
        <v>8.3000000000000004E-2</v>
      </c>
      <c r="G8" t="s">
        <v>212</v>
      </c>
      <c r="H8" s="7">
        <v>8.3000000000000004E-2</v>
      </c>
      <c r="J8" t="s">
        <v>21</v>
      </c>
      <c r="K8" s="8">
        <v>0.05</v>
      </c>
      <c r="L8">
        <v>3</v>
      </c>
      <c r="P8" t="s">
        <v>32</v>
      </c>
    </row>
    <row r="9" spans="1:20" x14ac:dyDescent="0.25">
      <c r="A9" s="1" t="s">
        <v>66</v>
      </c>
      <c r="B9" s="1">
        <f>SUM(B5,B6,B7,B8)</f>
        <v>60</v>
      </c>
      <c r="J9" t="s">
        <v>22</v>
      </c>
      <c r="K9" s="8">
        <v>0.1</v>
      </c>
      <c r="L9">
        <v>6</v>
      </c>
      <c r="P9" t="s">
        <v>33</v>
      </c>
      <c r="Q9">
        <v>1</v>
      </c>
    </row>
    <row r="10" spans="1:20" x14ac:dyDescent="0.25">
      <c r="J10" t="s">
        <v>23</v>
      </c>
      <c r="K10" s="7">
        <v>0.16700000000000001</v>
      </c>
      <c r="L10">
        <v>10</v>
      </c>
      <c r="P10" t="s">
        <v>34</v>
      </c>
      <c r="Q10">
        <v>4</v>
      </c>
    </row>
    <row r="11" spans="1:20" x14ac:dyDescent="0.25">
      <c r="A11" s="1" t="s">
        <v>1</v>
      </c>
      <c r="J11" t="s">
        <v>24</v>
      </c>
      <c r="K11" s="7">
        <v>0.08</v>
      </c>
      <c r="L11">
        <v>5</v>
      </c>
      <c r="P11" t="s">
        <v>35</v>
      </c>
      <c r="Q11">
        <v>9</v>
      </c>
    </row>
    <row r="12" spans="1:20" x14ac:dyDescent="0.25">
      <c r="A12" t="s">
        <v>2</v>
      </c>
      <c r="C12" t="s">
        <v>3</v>
      </c>
      <c r="J12" t="s">
        <v>25</v>
      </c>
      <c r="K12" s="7">
        <v>0.28299999999999997</v>
      </c>
      <c r="L12">
        <v>17</v>
      </c>
      <c r="P12" t="s">
        <v>36</v>
      </c>
      <c r="Q12">
        <v>14</v>
      </c>
    </row>
    <row r="13" spans="1:20" x14ac:dyDescent="0.25">
      <c r="A13" t="s">
        <v>233</v>
      </c>
      <c r="B13" s="7">
        <v>0.183</v>
      </c>
      <c r="C13">
        <f>8+3</f>
        <v>11</v>
      </c>
      <c r="J13" t="s">
        <v>26</v>
      </c>
      <c r="K13" s="7">
        <v>0.13300000000000001</v>
      </c>
      <c r="L13">
        <v>8</v>
      </c>
      <c r="P13" t="s">
        <v>37</v>
      </c>
      <c r="Q13">
        <v>2</v>
      </c>
    </row>
    <row r="14" spans="1:20" x14ac:dyDescent="0.25">
      <c r="A14">
        <v>2</v>
      </c>
      <c r="B14" s="7">
        <v>0.28299999999999997</v>
      </c>
      <c r="C14">
        <f>8+9</f>
        <v>17</v>
      </c>
      <c r="J14" t="s">
        <v>27</v>
      </c>
      <c r="K14" s="8">
        <v>0.05</v>
      </c>
      <c r="L14">
        <v>3</v>
      </c>
      <c r="P14" s="1" t="s">
        <v>66</v>
      </c>
      <c r="Q14" s="1">
        <f>SUM(Q9,Q10,Q11,Q12,Q13)</f>
        <v>30</v>
      </c>
    </row>
    <row r="15" spans="1:20" x14ac:dyDescent="0.25">
      <c r="A15">
        <v>3</v>
      </c>
      <c r="B15" s="7">
        <v>0.38300000000000001</v>
      </c>
      <c r="C15">
        <f>11+12</f>
        <v>23</v>
      </c>
      <c r="J15" t="s">
        <v>70</v>
      </c>
      <c r="K15" s="8">
        <v>0.05</v>
      </c>
      <c r="L15">
        <v>3</v>
      </c>
    </row>
    <row r="16" spans="1:20" x14ac:dyDescent="0.25">
      <c r="A16" t="s">
        <v>234</v>
      </c>
      <c r="B16" s="8">
        <v>0.15</v>
      </c>
      <c r="C16">
        <f>3+6</f>
        <v>9</v>
      </c>
      <c r="J16" s="1" t="s">
        <v>66</v>
      </c>
      <c r="K16" s="1">
        <f>SUM(L5,L6,L7,L8,L9,L10,L11,L12,L13,L14,L15)</f>
        <v>60</v>
      </c>
    </row>
    <row r="17" spans="1:17" x14ac:dyDescent="0.25">
      <c r="A17" s="1" t="s">
        <v>66</v>
      </c>
      <c r="B17" s="1">
        <f>SUM(C13,C14,C15,C16)</f>
        <v>60</v>
      </c>
      <c r="O17" s="1" t="s">
        <v>41</v>
      </c>
    </row>
    <row r="18" spans="1:17" x14ac:dyDescent="0.25">
      <c r="F18" s="1" t="s">
        <v>38</v>
      </c>
      <c r="O18" s="2" t="s">
        <v>5</v>
      </c>
      <c r="Q18" t="s">
        <v>3</v>
      </c>
    </row>
    <row r="19" spans="1:17" x14ac:dyDescent="0.25">
      <c r="F19" t="s">
        <v>2</v>
      </c>
      <c r="G19" t="s">
        <v>3</v>
      </c>
      <c r="O19" t="s">
        <v>30</v>
      </c>
      <c r="P19" s="7">
        <v>0.96699999999999997</v>
      </c>
      <c r="Q19">
        <f>30+28</f>
        <v>58</v>
      </c>
    </row>
    <row r="20" spans="1:17" x14ac:dyDescent="0.25">
      <c r="A20" s="1" t="s">
        <v>4</v>
      </c>
      <c r="F20" t="s">
        <v>30</v>
      </c>
      <c r="G20">
        <f>18+20</f>
        <v>38</v>
      </c>
      <c r="O20" t="s">
        <v>31</v>
      </c>
      <c r="P20" s="7">
        <v>3.3000000000000002E-2</v>
      </c>
      <c r="Q20">
        <v>2</v>
      </c>
    </row>
    <row r="21" spans="1:17" x14ac:dyDescent="0.25">
      <c r="A21" s="2" t="s">
        <v>5</v>
      </c>
      <c r="B21" t="s">
        <v>3</v>
      </c>
      <c r="F21" t="s">
        <v>31</v>
      </c>
      <c r="G21">
        <f>12+10</f>
        <v>22</v>
      </c>
      <c r="O21" s="1" t="s">
        <v>66</v>
      </c>
      <c r="P21" s="1">
        <f>SUM(Q19,Q20)</f>
        <v>60</v>
      </c>
    </row>
    <row r="22" spans="1:17" x14ac:dyDescent="0.25">
      <c r="A22" t="s">
        <v>6</v>
      </c>
      <c r="B22">
        <f>19+18</f>
        <v>37</v>
      </c>
      <c r="F22" s="1" t="s">
        <v>66</v>
      </c>
      <c r="G22" s="1">
        <f>SUM(G20,G21)</f>
        <v>60</v>
      </c>
    </row>
    <row r="23" spans="1:17" x14ac:dyDescent="0.25">
      <c r="A23" t="s">
        <v>7</v>
      </c>
      <c r="B23">
        <f xml:space="preserve"> 20+11</f>
        <v>31</v>
      </c>
    </row>
    <row r="24" spans="1:17" x14ac:dyDescent="0.25">
      <c r="A24" t="s">
        <v>8</v>
      </c>
      <c r="B24">
        <f>13+18</f>
        <v>31</v>
      </c>
      <c r="F24" s="1" t="s">
        <v>39</v>
      </c>
      <c r="O24" s="1" t="s">
        <v>67</v>
      </c>
    </row>
    <row r="25" spans="1:17" x14ac:dyDescent="0.25">
      <c r="A25" t="s">
        <v>9</v>
      </c>
      <c r="B25">
        <f xml:space="preserve"> 14+13</f>
        <v>27</v>
      </c>
      <c r="F25" s="2" t="s">
        <v>5</v>
      </c>
      <c r="H25" t="s">
        <v>3</v>
      </c>
      <c r="O25" t="s">
        <v>5</v>
      </c>
      <c r="P25" t="s">
        <v>3</v>
      </c>
    </row>
    <row r="26" spans="1:17" x14ac:dyDescent="0.25">
      <c r="A26" t="s">
        <v>10</v>
      </c>
      <c r="B26">
        <f>10+2</f>
        <v>12</v>
      </c>
      <c r="F26" t="s">
        <v>235</v>
      </c>
      <c r="G26" s="8">
        <v>0.05</v>
      </c>
      <c r="H26">
        <v>3</v>
      </c>
      <c r="O26" t="s">
        <v>68</v>
      </c>
      <c r="P26">
        <v>2</v>
      </c>
    </row>
    <row r="27" spans="1:17" x14ac:dyDescent="0.25">
      <c r="A27" t="s">
        <v>85</v>
      </c>
      <c r="B27">
        <v>18</v>
      </c>
      <c r="F27">
        <v>2</v>
      </c>
      <c r="G27" s="7">
        <v>0.11700000000000001</v>
      </c>
      <c r="H27">
        <v>7</v>
      </c>
      <c r="O27">
        <v>2</v>
      </c>
      <c r="P27">
        <v>4</v>
      </c>
    </row>
    <row r="28" spans="1:17" x14ac:dyDescent="0.25">
      <c r="A28" s="1" t="s">
        <v>66</v>
      </c>
      <c r="B28" s="1">
        <f>SUM(B22,B23,B24,B25,B26,B27)</f>
        <v>156</v>
      </c>
      <c r="F28">
        <v>3</v>
      </c>
      <c r="G28" s="7">
        <v>0.13300000000000001</v>
      </c>
      <c r="H28">
        <v>8</v>
      </c>
      <c r="O28" t="s">
        <v>69</v>
      </c>
      <c r="P28">
        <v>18</v>
      </c>
    </row>
    <row r="29" spans="1:17" x14ac:dyDescent="0.25">
      <c r="F29">
        <v>4</v>
      </c>
      <c r="G29" s="7">
        <v>0.23300000000000001</v>
      </c>
      <c r="H29">
        <v>14</v>
      </c>
      <c r="O29">
        <v>4</v>
      </c>
      <c r="P29">
        <v>21</v>
      </c>
    </row>
    <row r="30" spans="1:17" x14ac:dyDescent="0.25">
      <c r="F30" t="s">
        <v>236</v>
      </c>
      <c r="G30" s="8">
        <v>0.45</v>
      </c>
      <c r="H30">
        <f>13+14</f>
        <v>27</v>
      </c>
      <c r="O30" t="s">
        <v>71</v>
      </c>
      <c r="P30">
        <v>13</v>
      </c>
    </row>
    <row r="31" spans="1:17" x14ac:dyDescent="0.25">
      <c r="F31" t="s">
        <v>40</v>
      </c>
      <c r="G31" s="7">
        <v>1.7000000000000001E-2</v>
      </c>
      <c r="H31">
        <v>1</v>
      </c>
      <c r="O31" s="2" t="s">
        <v>28</v>
      </c>
      <c r="P31">
        <v>2</v>
      </c>
    </row>
    <row r="32" spans="1:17" x14ac:dyDescent="0.25">
      <c r="F32" s="1" t="s">
        <v>66</v>
      </c>
      <c r="G32" s="1">
        <f>SUM(H26,H27,H28,H29,H30,H31)</f>
        <v>60</v>
      </c>
      <c r="O32" s="1" t="s">
        <v>66</v>
      </c>
      <c r="P32" s="1">
        <f>SUM(P26,P27,P28,P29,P30,P31)</f>
        <v>60</v>
      </c>
    </row>
    <row r="35" spans="1:16" x14ac:dyDescent="0.25">
      <c r="A35" s="1" t="s">
        <v>72</v>
      </c>
      <c r="G35" s="1" t="s">
        <v>76</v>
      </c>
      <c r="O35" s="1" t="s">
        <v>80</v>
      </c>
    </row>
    <row r="36" spans="1:16" x14ac:dyDescent="0.25">
      <c r="A36" t="s">
        <v>73</v>
      </c>
      <c r="B36">
        <v>4</v>
      </c>
      <c r="G36" t="s">
        <v>5</v>
      </c>
      <c r="I36" t="s">
        <v>3</v>
      </c>
      <c r="O36" t="s">
        <v>5</v>
      </c>
      <c r="P36" t="s">
        <v>3</v>
      </c>
    </row>
    <row r="37" spans="1:16" x14ac:dyDescent="0.25">
      <c r="A37">
        <v>2</v>
      </c>
      <c r="B37">
        <v>4</v>
      </c>
      <c r="G37" t="s">
        <v>237</v>
      </c>
      <c r="H37" s="8">
        <v>0.15</v>
      </c>
      <c r="I37">
        <v>9</v>
      </c>
      <c r="O37" t="s">
        <v>30</v>
      </c>
      <c r="P37">
        <f>15+18</f>
        <v>33</v>
      </c>
    </row>
    <row r="38" spans="1:16" x14ac:dyDescent="0.25">
      <c r="A38" t="s">
        <v>74</v>
      </c>
      <c r="B38">
        <v>15</v>
      </c>
      <c r="G38" t="s">
        <v>238</v>
      </c>
      <c r="H38" s="7">
        <v>0.78300000000000003</v>
      </c>
      <c r="I38">
        <f>23+24</f>
        <v>47</v>
      </c>
      <c r="O38" t="s">
        <v>31</v>
      </c>
      <c r="P38">
        <f>15+11</f>
        <v>26</v>
      </c>
    </row>
    <row r="39" spans="1:16" x14ac:dyDescent="0.25">
      <c r="A39">
        <v>4</v>
      </c>
      <c r="B39">
        <f>7+15</f>
        <v>22</v>
      </c>
      <c r="G39" t="s">
        <v>239</v>
      </c>
      <c r="H39" s="8">
        <v>0.05</v>
      </c>
      <c r="I39">
        <v>3</v>
      </c>
      <c r="O39" t="s">
        <v>28</v>
      </c>
      <c r="P39">
        <v>1</v>
      </c>
    </row>
    <row r="40" spans="1:16" x14ac:dyDescent="0.25">
      <c r="A40" t="s">
        <v>75</v>
      </c>
      <c r="B40">
        <v>13</v>
      </c>
      <c r="G40" t="s">
        <v>70</v>
      </c>
      <c r="H40" s="7">
        <v>1.7000000000000001E-2</v>
      </c>
      <c r="I40">
        <v>1</v>
      </c>
      <c r="O40" s="1" t="s">
        <v>66</v>
      </c>
      <c r="P40" s="1">
        <f>SUM(P37,P38,P39)</f>
        <v>60</v>
      </c>
    </row>
    <row r="41" spans="1:16" x14ac:dyDescent="0.25">
      <c r="A41" t="s">
        <v>70</v>
      </c>
      <c r="B41">
        <v>2</v>
      </c>
      <c r="G41" s="1" t="s">
        <v>66</v>
      </c>
      <c r="H41" s="1">
        <f>SUM(I37,I38,I39,I40)</f>
        <v>60</v>
      </c>
    </row>
    <row r="42" spans="1:16" x14ac:dyDescent="0.25">
      <c r="A42" s="1" t="s">
        <v>66</v>
      </c>
      <c r="B42" s="1">
        <f>SUM(B36,B37,B38,B39,B40,B41)</f>
        <v>60</v>
      </c>
    </row>
    <row r="44" spans="1:16" x14ac:dyDescent="0.25">
      <c r="A44" s="1" t="s">
        <v>81</v>
      </c>
      <c r="G44" s="1" t="s">
        <v>86</v>
      </c>
      <c r="L44" s="1" t="s">
        <v>87</v>
      </c>
    </row>
    <row r="45" spans="1:16" x14ac:dyDescent="0.25">
      <c r="A45" s="2" t="s">
        <v>82</v>
      </c>
      <c r="B45">
        <f>17+23</f>
        <v>40</v>
      </c>
      <c r="G45" t="s">
        <v>242</v>
      </c>
      <c r="H45" s="8">
        <v>0.1</v>
      </c>
      <c r="I45">
        <v>6</v>
      </c>
      <c r="L45" s="2" t="s">
        <v>30</v>
      </c>
      <c r="M45">
        <f>12+22</f>
        <v>34</v>
      </c>
    </row>
    <row r="46" spans="1:16" x14ac:dyDescent="0.25">
      <c r="A46" s="2" t="s">
        <v>83</v>
      </c>
      <c r="B46">
        <f>19+24</f>
        <v>43</v>
      </c>
      <c r="G46">
        <v>2</v>
      </c>
      <c r="H46" s="7">
        <v>0.28299999999999997</v>
      </c>
      <c r="I46">
        <v>17</v>
      </c>
      <c r="L46" t="s">
        <v>31</v>
      </c>
      <c r="M46">
        <f>16+8</f>
        <v>24</v>
      </c>
    </row>
    <row r="47" spans="1:16" x14ac:dyDescent="0.25">
      <c r="A47" s="2" t="s">
        <v>240</v>
      </c>
      <c r="B47">
        <f>25+25</f>
        <v>50</v>
      </c>
      <c r="G47">
        <v>3</v>
      </c>
      <c r="H47" s="7">
        <v>0.28299999999999997</v>
      </c>
      <c r="I47">
        <f>12+5</f>
        <v>17</v>
      </c>
      <c r="L47" t="s">
        <v>28</v>
      </c>
      <c r="M47">
        <v>2</v>
      </c>
    </row>
    <row r="48" spans="1:16" x14ac:dyDescent="0.25">
      <c r="A48" s="2" t="s">
        <v>84</v>
      </c>
      <c r="B48">
        <f>12+19</f>
        <v>31</v>
      </c>
      <c r="G48" t="s">
        <v>241</v>
      </c>
      <c r="H48" s="7">
        <v>0.33300000000000002</v>
      </c>
      <c r="I48">
        <v>20</v>
      </c>
      <c r="L48" s="1" t="s">
        <v>66</v>
      </c>
      <c r="M48" s="1">
        <f>SUM(M45,M46,M47)</f>
        <v>60</v>
      </c>
    </row>
    <row r="49" spans="1:9" x14ac:dyDescent="0.25">
      <c r="A49" s="2" t="s">
        <v>85</v>
      </c>
      <c r="B49">
        <v>5</v>
      </c>
      <c r="G49" s="2" t="s">
        <v>70</v>
      </c>
      <c r="I49">
        <v>0</v>
      </c>
    </row>
    <row r="50" spans="1:9" x14ac:dyDescent="0.25">
      <c r="A50" s="2" t="s">
        <v>70</v>
      </c>
      <c r="B50">
        <v>1</v>
      </c>
      <c r="G50" s="1" t="s">
        <v>66</v>
      </c>
      <c r="H50" s="1">
        <f>SUM(I45,I46,I47,I48,I49)</f>
        <v>60</v>
      </c>
    </row>
    <row r="51" spans="1:9" x14ac:dyDescent="0.25">
      <c r="A51" s="1" t="s">
        <v>66</v>
      </c>
      <c r="B51" s="1">
        <f>SUM(B45,B46,B47,B48,B49,B50)</f>
        <v>170</v>
      </c>
    </row>
  </sheetData>
  <pageMargins left="0.7" right="0.7" top="0.75" bottom="0.75" header="0.3" footer="0.3"/>
  <pageSetup paperSize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4"/>
  <sheetViews>
    <sheetView tabSelected="1" workbookViewId="0">
      <selection activeCell="E11" sqref="E11"/>
    </sheetView>
  </sheetViews>
  <sheetFormatPr defaultRowHeight="15" x14ac:dyDescent="0.25"/>
  <sheetData>
    <row r="2" spans="2:17" x14ac:dyDescent="0.25">
      <c r="B2" t="s">
        <v>260</v>
      </c>
    </row>
    <row r="4" spans="2:17" x14ac:dyDescent="0.25">
      <c r="B4" t="s">
        <v>0</v>
      </c>
      <c r="F4" t="s">
        <v>118</v>
      </c>
      <c r="N4" s="1" t="s">
        <v>260</v>
      </c>
      <c r="O4" s="1"/>
      <c r="P4" s="1"/>
      <c r="Q4" s="1"/>
    </row>
    <row r="5" spans="2:17" x14ac:dyDescent="0.25">
      <c r="B5" t="s">
        <v>2</v>
      </c>
      <c r="C5" t="s">
        <v>3</v>
      </c>
      <c r="F5" t="s">
        <v>30</v>
      </c>
      <c r="G5">
        <v>14</v>
      </c>
      <c r="N5" s="1"/>
      <c r="O5" s="1" t="s">
        <v>84</v>
      </c>
      <c r="P5" s="1" t="s">
        <v>261</v>
      </c>
      <c r="Q5" s="1"/>
    </row>
    <row r="6" spans="2:17" x14ac:dyDescent="0.25">
      <c r="B6">
        <v>1</v>
      </c>
      <c r="C6">
        <v>6</v>
      </c>
      <c r="F6" t="s">
        <v>119</v>
      </c>
      <c r="G6">
        <v>47</v>
      </c>
      <c r="N6" s="1" t="s">
        <v>30</v>
      </c>
      <c r="O6" s="1">
        <v>36</v>
      </c>
      <c r="P6" s="1">
        <v>14</v>
      </c>
      <c r="Q6" s="1"/>
    </row>
    <row r="7" spans="2:17" x14ac:dyDescent="0.25">
      <c r="B7">
        <v>2</v>
      </c>
      <c r="C7">
        <v>18</v>
      </c>
      <c r="F7" t="s">
        <v>120</v>
      </c>
      <c r="G7">
        <v>0</v>
      </c>
      <c r="N7" s="1" t="s">
        <v>31</v>
      </c>
      <c r="O7" s="1">
        <v>24</v>
      </c>
      <c r="P7" s="1">
        <v>47</v>
      </c>
      <c r="Q7" s="1"/>
    </row>
    <row r="8" spans="2:17" x14ac:dyDescent="0.25">
      <c r="B8">
        <v>3</v>
      </c>
      <c r="C8">
        <v>31</v>
      </c>
      <c r="N8" s="1" t="s">
        <v>117</v>
      </c>
      <c r="O8" s="1">
        <v>0</v>
      </c>
      <c r="P8" s="1">
        <v>0</v>
      </c>
      <c r="Q8" s="1"/>
    </row>
    <row r="9" spans="2:17" x14ac:dyDescent="0.25">
      <c r="B9">
        <v>4</v>
      </c>
      <c r="C9">
        <v>5</v>
      </c>
    </row>
    <row r="13" spans="2:17" x14ac:dyDescent="0.25">
      <c r="B13" t="s">
        <v>262</v>
      </c>
    </row>
    <row r="14" spans="2:17" x14ac:dyDescent="0.25">
      <c r="N14" s="1" t="s">
        <v>262</v>
      </c>
      <c r="O14" s="1"/>
      <c r="P14" s="1"/>
      <c r="Q14" s="1"/>
    </row>
    <row r="15" spans="2:17" x14ac:dyDescent="0.25">
      <c r="B15" t="s">
        <v>39</v>
      </c>
      <c r="H15" t="s">
        <v>147</v>
      </c>
      <c r="N15" s="1"/>
      <c r="O15" s="1" t="s">
        <v>84</v>
      </c>
      <c r="P15" s="1" t="s">
        <v>263</v>
      </c>
      <c r="Q15" s="1"/>
    </row>
    <row r="16" spans="2:17" x14ac:dyDescent="0.25">
      <c r="B16" t="s">
        <v>5</v>
      </c>
      <c r="C16" t="s">
        <v>3</v>
      </c>
      <c r="H16" t="s">
        <v>148</v>
      </c>
      <c r="I16">
        <v>23</v>
      </c>
      <c r="N16" s="1" t="s">
        <v>264</v>
      </c>
      <c r="O16" s="1">
        <v>27</v>
      </c>
      <c r="P16" s="1">
        <v>23</v>
      </c>
      <c r="Q16" s="1"/>
    </row>
    <row r="17" spans="2:17" x14ac:dyDescent="0.25">
      <c r="B17">
        <v>1</v>
      </c>
      <c r="C17">
        <v>3</v>
      </c>
      <c r="H17">
        <v>2</v>
      </c>
      <c r="I17">
        <v>14</v>
      </c>
      <c r="N17" s="1">
        <v>2</v>
      </c>
      <c r="O17" s="1">
        <v>14</v>
      </c>
      <c r="P17" s="1">
        <v>14</v>
      </c>
      <c r="Q17" s="1"/>
    </row>
    <row r="18" spans="2:17" x14ac:dyDescent="0.25">
      <c r="B18">
        <v>2</v>
      </c>
      <c r="C18">
        <v>7</v>
      </c>
      <c r="H18">
        <v>3</v>
      </c>
      <c r="I18">
        <v>15</v>
      </c>
      <c r="N18" s="1">
        <v>3</v>
      </c>
      <c r="O18" s="1">
        <v>8</v>
      </c>
      <c r="P18" s="1">
        <v>15</v>
      </c>
      <c r="Q18" s="1"/>
    </row>
    <row r="19" spans="2:17" x14ac:dyDescent="0.25">
      <c r="B19">
        <v>3</v>
      </c>
      <c r="C19">
        <v>8</v>
      </c>
      <c r="H19">
        <v>4</v>
      </c>
      <c r="I19">
        <v>8</v>
      </c>
      <c r="N19" s="1">
        <v>4</v>
      </c>
      <c r="O19" s="1">
        <v>7</v>
      </c>
      <c r="P19" s="1">
        <v>8</v>
      </c>
      <c r="Q19" s="1"/>
    </row>
    <row r="20" spans="2:17" x14ac:dyDescent="0.25">
      <c r="B20">
        <v>4</v>
      </c>
      <c r="C20">
        <v>14</v>
      </c>
      <c r="H20" t="s">
        <v>149</v>
      </c>
      <c r="I20">
        <v>1</v>
      </c>
      <c r="N20" s="1" t="s">
        <v>265</v>
      </c>
      <c r="O20" s="1">
        <v>3</v>
      </c>
      <c r="P20" s="1">
        <v>1</v>
      </c>
      <c r="Q20" s="1"/>
    </row>
    <row r="21" spans="2:17" x14ac:dyDescent="0.25">
      <c r="B21">
        <v>5</v>
      </c>
      <c r="C21">
        <v>27</v>
      </c>
      <c r="H21" t="s">
        <v>70</v>
      </c>
      <c r="I21">
        <v>0</v>
      </c>
      <c r="N21" s="1" t="s">
        <v>70</v>
      </c>
      <c r="O21" s="1">
        <v>1</v>
      </c>
      <c r="P21" s="1">
        <v>0</v>
      </c>
      <c r="Q21" s="1"/>
    </row>
    <row r="22" spans="2:17" x14ac:dyDescent="0.25">
      <c r="B22" t="s">
        <v>40</v>
      </c>
      <c r="C22">
        <v>1</v>
      </c>
    </row>
    <row r="25" spans="2:17" x14ac:dyDescent="0.25">
      <c r="B25" t="s">
        <v>266</v>
      </c>
      <c r="N25" s="1" t="s">
        <v>266</v>
      </c>
      <c r="O25" s="1"/>
      <c r="P25" s="1"/>
      <c r="Q25" s="1"/>
    </row>
    <row r="26" spans="2:17" x14ac:dyDescent="0.25">
      <c r="N26" s="1"/>
      <c r="O26" s="1" t="s">
        <v>84</v>
      </c>
      <c r="P26" s="1" t="s">
        <v>261</v>
      </c>
      <c r="Q26" s="1"/>
    </row>
    <row r="27" spans="2:17" x14ac:dyDescent="0.25">
      <c r="B27" t="s">
        <v>38</v>
      </c>
      <c r="F27" t="s">
        <v>150</v>
      </c>
      <c r="N27" s="1" t="s">
        <v>30</v>
      </c>
      <c r="O27" s="1">
        <v>38</v>
      </c>
      <c r="P27" s="1">
        <v>40</v>
      </c>
      <c r="Q27" s="1"/>
    </row>
    <row r="28" spans="2:17" x14ac:dyDescent="0.25">
      <c r="B28" t="s">
        <v>2</v>
      </c>
      <c r="C28" t="s">
        <v>3</v>
      </c>
      <c r="F28" t="s">
        <v>151</v>
      </c>
      <c r="G28">
        <v>40</v>
      </c>
      <c r="N28" s="1" t="s">
        <v>31</v>
      </c>
      <c r="O28" s="1">
        <v>22</v>
      </c>
      <c r="P28" s="1">
        <v>18</v>
      </c>
      <c r="Q28" s="1"/>
    </row>
    <row r="29" spans="2:17" x14ac:dyDescent="0.25">
      <c r="B29" t="s">
        <v>30</v>
      </c>
      <c r="C29">
        <v>38</v>
      </c>
      <c r="F29" t="s">
        <v>119</v>
      </c>
      <c r="G29">
        <v>18</v>
      </c>
      <c r="N29" s="1" t="s">
        <v>117</v>
      </c>
      <c r="O29" s="1">
        <v>0</v>
      </c>
      <c r="P29" s="1">
        <v>3</v>
      </c>
      <c r="Q29" s="1"/>
    </row>
    <row r="30" spans="2:17" x14ac:dyDescent="0.25">
      <c r="B30" t="s">
        <v>31</v>
      </c>
      <c r="C30">
        <v>22</v>
      </c>
      <c r="F30" t="s">
        <v>70</v>
      </c>
      <c r="G30">
        <v>3</v>
      </c>
    </row>
    <row r="32" spans="2:17" x14ac:dyDescent="0.25">
      <c r="B32" t="s">
        <v>267</v>
      </c>
    </row>
    <row r="34" spans="2:17" x14ac:dyDescent="0.25">
      <c r="B34" t="s">
        <v>76</v>
      </c>
      <c r="I34" t="s">
        <v>134</v>
      </c>
    </row>
    <row r="35" spans="2:17" x14ac:dyDescent="0.25">
      <c r="B35" t="s">
        <v>5</v>
      </c>
      <c r="C35" t="s">
        <v>3</v>
      </c>
      <c r="I35" t="s">
        <v>135</v>
      </c>
    </row>
    <row r="36" spans="2:17" x14ac:dyDescent="0.25">
      <c r="B36" t="s">
        <v>77</v>
      </c>
      <c r="C36">
        <v>9</v>
      </c>
      <c r="I36">
        <v>1</v>
      </c>
      <c r="J36">
        <v>8</v>
      </c>
    </row>
    <row r="37" spans="2:17" x14ac:dyDescent="0.25">
      <c r="B37" t="s">
        <v>78</v>
      </c>
      <c r="C37">
        <v>47</v>
      </c>
      <c r="I37">
        <v>2</v>
      </c>
      <c r="J37">
        <v>10</v>
      </c>
      <c r="N37" s="1" t="s">
        <v>268</v>
      </c>
      <c r="O37" s="1"/>
      <c r="P37" s="1"/>
      <c r="Q37" s="1"/>
    </row>
    <row r="38" spans="2:17" x14ac:dyDescent="0.25">
      <c r="B38" t="s">
        <v>79</v>
      </c>
      <c r="C38">
        <v>3</v>
      </c>
      <c r="I38">
        <v>3</v>
      </c>
      <c r="J38">
        <v>18</v>
      </c>
      <c r="N38" s="1"/>
      <c r="O38" s="1" t="s">
        <v>84</v>
      </c>
      <c r="P38" s="1" t="s">
        <v>261</v>
      </c>
      <c r="Q38" s="1"/>
    </row>
    <row r="39" spans="2:17" x14ac:dyDescent="0.25">
      <c r="B39" t="s">
        <v>70</v>
      </c>
      <c r="C39">
        <v>1</v>
      </c>
      <c r="I39">
        <v>4</v>
      </c>
      <c r="J39">
        <v>14</v>
      </c>
      <c r="N39" s="1" t="s">
        <v>269</v>
      </c>
      <c r="O39" s="1">
        <v>3</v>
      </c>
      <c r="P39" s="1">
        <v>24</v>
      </c>
      <c r="Q39" s="1"/>
    </row>
    <row r="40" spans="2:17" x14ac:dyDescent="0.25">
      <c r="I40">
        <v>5</v>
      </c>
      <c r="J40">
        <v>10</v>
      </c>
      <c r="N40" s="1" t="s">
        <v>270</v>
      </c>
      <c r="O40" s="1">
        <v>47</v>
      </c>
      <c r="P40" s="1">
        <v>18</v>
      </c>
      <c r="Q40" s="1"/>
    </row>
    <row r="41" spans="2:17" x14ac:dyDescent="0.25">
      <c r="I41" t="s">
        <v>70</v>
      </c>
      <c r="J41">
        <v>1</v>
      </c>
      <c r="N41" s="1" t="s">
        <v>219</v>
      </c>
      <c r="O41" s="1">
        <v>9</v>
      </c>
      <c r="P41" s="1">
        <v>18</v>
      </c>
      <c r="Q41" s="1"/>
    </row>
    <row r="42" spans="2:17" x14ac:dyDescent="0.25">
      <c r="N42" s="1" t="s">
        <v>70</v>
      </c>
      <c r="O42" s="1">
        <v>1</v>
      </c>
      <c r="P42" s="1">
        <v>1</v>
      </c>
    </row>
    <row r="43" spans="2:17" x14ac:dyDescent="0.25">
      <c r="I43" t="s">
        <v>271</v>
      </c>
    </row>
    <row r="44" spans="2:17" x14ac:dyDescent="0.25">
      <c r="I44" t="s">
        <v>272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30" sqref="A30"/>
    </sheetView>
  </sheetViews>
  <sheetFormatPr defaultRowHeight="15" x14ac:dyDescent="0.25"/>
  <sheetData>
    <row r="1" spans="1:1" x14ac:dyDescent="0.25">
      <c r="A1" t="s">
        <v>11</v>
      </c>
    </row>
    <row r="2" spans="1:1" x14ac:dyDescent="0.25">
      <c r="A2" t="s">
        <v>12</v>
      </c>
    </row>
    <row r="3" spans="1:1" x14ac:dyDescent="0.25">
      <c r="A3" t="s">
        <v>13</v>
      </c>
    </row>
    <row r="4" spans="1:1" x14ac:dyDescent="0.25">
      <c r="A4" t="s">
        <v>14</v>
      </c>
    </row>
    <row r="5" spans="1:1" x14ac:dyDescent="0.25">
      <c r="A5" t="s">
        <v>15</v>
      </c>
    </row>
    <row r="6" spans="1:1" x14ac:dyDescent="0.25">
      <c r="A6" t="s">
        <v>16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opLeftCell="B1" workbookViewId="0">
      <selection activeCell="L24" sqref="L24"/>
    </sheetView>
  </sheetViews>
  <sheetFormatPr defaultRowHeight="15" x14ac:dyDescent="0.25"/>
  <cols>
    <col min="1" max="1" width="20.42578125" customWidth="1"/>
    <col min="6" max="6" width="15.85546875" customWidth="1"/>
    <col min="9" max="9" width="13.42578125" customWidth="1"/>
    <col min="14" max="14" width="18" customWidth="1"/>
  </cols>
  <sheetData>
    <row r="1" spans="1:15" x14ac:dyDescent="0.25">
      <c r="A1" s="1" t="s">
        <v>88</v>
      </c>
      <c r="F1" s="1" t="s">
        <v>93</v>
      </c>
      <c r="I1" s="1" t="s">
        <v>101</v>
      </c>
    </row>
    <row r="2" spans="1:15" x14ac:dyDescent="0.25">
      <c r="A2" t="s">
        <v>89</v>
      </c>
      <c r="B2">
        <f>17+12</f>
        <v>29</v>
      </c>
      <c r="F2" s="2" t="s">
        <v>94</v>
      </c>
      <c r="G2">
        <v>10</v>
      </c>
      <c r="I2" s="2" t="s">
        <v>102</v>
      </c>
      <c r="J2">
        <v>8</v>
      </c>
    </row>
    <row r="3" spans="1:15" x14ac:dyDescent="0.25">
      <c r="A3" t="s">
        <v>90</v>
      </c>
      <c r="B3">
        <f>11+16</f>
        <v>27</v>
      </c>
      <c r="F3" t="s">
        <v>95</v>
      </c>
      <c r="G3">
        <f>15+26</f>
        <v>41</v>
      </c>
      <c r="I3" t="s">
        <v>103</v>
      </c>
      <c r="J3">
        <f>6+9</f>
        <v>15</v>
      </c>
    </row>
    <row r="4" spans="1:15" x14ac:dyDescent="0.25">
      <c r="A4" t="s">
        <v>91</v>
      </c>
      <c r="F4" t="s">
        <v>96</v>
      </c>
      <c r="G4">
        <v>1</v>
      </c>
      <c r="I4" t="s">
        <v>104</v>
      </c>
      <c r="J4">
        <f>8+9</f>
        <v>17</v>
      </c>
    </row>
    <row r="5" spans="1:15" x14ac:dyDescent="0.25">
      <c r="A5" t="s">
        <v>92</v>
      </c>
      <c r="B5">
        <v>2</v>
      </c>
      <c r="F5" t="s">
        <v>97</v>
      </c>
      <c r="G5">
        <v>1</v>
      </c>
      <c r="I5" t="s">
        <v>105</v>
      </c>
      <c r="J5">
        <v>1</v>
      </c>
    </row>
    <row r="6" spans="1:15" x14ac:dyDescent="0.25">
      <c r="A6" t="s">
        <v>70</v>
      </c>
      <c r="B6">
        <v>2</v>
      </c>
      <c r="F6" t="s">
        <v>98</v>
      </c>
      <c r="G6">
        <v>3</v>
      </c>
      <c r="I6" t="s">
        <v>85</v>
      </c>
      <c r="J6">
        <v>12</v>
      </c>
      <c r="N6" s="1" t="s">
        <v>109</v>
      </c>
    </row>
    <row r="7" spans="1:15" x14ac:dyDescent="0.25">
      <c r="A7" s="1" t="s">
        <v>66</v>
      </c>
      <c r="B7" s="1">
        <f>SUM(B2,B3,B4,B5,B6)</f>
        <v>60</v>
      </c>
      <c r="F7" t="s">
        <v>99</v>
      </c>
      <c r="G7">
        <v>2</v>
      </c>
      <c r="I7" s="2" t="s">
        <v>28</v>
      </c>
      <c r="J7">
        <v>7</v>
      </c>
      <c r="N7" t="s">
        <v>110</v>
      </c>
      <c r="O7">
        <f>7+9</f>
        <v>16</v>
      </c>
    </row>
    <row r="8" spans="1:15" x14ac:dyDescent="0.25">
      <c r="F8" t="s">
        <v>100</v>
      </c>
      <c r="G8">
        <v>0</v>
      </c>
      <c r="I8" s="1" t="s">
        <v>66</v>
      </c>
      <c r="J8" s="1">
        <f>SUM(J2,J3,J4,J5,J6,J7)</f>
        <v>60</v>
      </c>
      <c r="N8" t="s">
        <v>111</v>
      </c>
      <c r="O8">
        <f>15+14</f>
        <v>29</v>
      </c>
    </row>
    <row r="9" spans="1:15" x14ac:dyDescent="0.25">
      <c r="F9" t="s">
        <v>70</v>
      </c>
      <c r="G9">
        <v>2</v>
      </c>
      <c r="N9" t="s">
        <v>112</v>
      </c>
      <c r="O9">
        <v>0</v>
      </c>
    </row>
    <row r="10" spans="1:15" x14ac:dyDescent="0.25">
      <c r="F10" s="1" t="s">
        <v>66</v>
      </c>
      <c r="G10">
        <f>SUM(G2,G3,G4,G5,G6,G7,G8,G9)</f>
        <v>60</v>
      </c>
      <c r="N10" t="s">
        <v>113</v>
      </c>
      <c r="O10">
        <v>7</v>
      </c>
    </row>
    <row r="11" spans="1:15" x14ac:dyDescent="0.25">
      <c r="N11" t="s">
        <v>114</v>
      </c>
      <c r="O11">
        <v>1</v>
      </c>
    </row>
    <row r="12" spans="1:15" x14ac:dyDescent="0.25">
      <c r="A12" s="1"/>
      <c r="F12" s="1" t="s">
        <v>106</v>
      </c>
      <c r="K12" s="1" t="s">
        <v>107</v>
      </c>
      <c r="N12" s="2" t="s">
        <v>115</v>
      </c>
      <c r="O12">
        <v>1</v>
      </c>
    </row>
    <row r="13" spans="1:15" x14ac:dyDescent="0.25">
      <c r="A13" s="2"/>
      <c r="F13" t="s">
        <v>30</v>
      </c>
      <c r="G13">
        <f>25+23</f>
        <v>48</v>
      </c>
      <c r="K13" s="2" t="s">
        <v>30</v>
      </c>
      <c r="L13">
        <v>6</v>
      </c>
      <c r="N13" s="2" t="s">
        <v>116</v>
      </c>
      <c r="O13">
        <v>2</v>
      </c>
    </row>
    <row r="14" spans="1:15" x14ac:dyDescent="0.25">
      <c r="F14" s="2" t="s">
        <v>31</v>
      </c>
      <c r="G14">
        <v>7</v>
      </c>
      <c r="K14" t="s">
        <v>31</v>
      </c>
      <c r="L14">
        <f>23+27</f>
        <v>50</v>
      </c>
      <c r="N14" s="2" t="s">
        <v>117</v>
      </c>
      <c r="O14">
        <v>4</v>
      </c>
    </row>
    <row r="15" spans="1:15" x14ac:dyDescent="0.25">
      <c r="F15" s="2" t="s">
        <v>70</v>
      </c>
      <c r="G15">
        <v>5</v>
      </c>
      <c r="K15" t="s">
        <v>108</v>
      </c>
      <c r="L15">
        <v>1</v>
      </c>
      <c r="N15" s="1" t="s">
        <v>66</v>
      </c>
      <c r="O15" s="1">
        <f>SUM(O7,O8,O9,O10,O11,O12,O13,O14)</f>
        <v>60</v>
      </c>
    </row>
    <row r="16" spans="1:15" x14ac:dyDescent="0.25">
      <c r="F16" s="1" t="s">
        <v>66</v>
      </c>
      <c r="G16" s="1">
        <f>SUM(G13,G14,G15)</f>
        <v>60</v>
      </c>
      <c r="K16" t="s">
        <v>28</v>
      </c>
      <c r="L16">
        <v>3</v>
      </c>
    </row>
    <row r="17" spans="1:12" x14ac:dyDescent="0.25">
      <c r="K17" s="1" t="s">
        <v>66</v>
      </c>
      <c r="L17" s="1">
        <f>SUM(L13,L14,L15,L16)</f>
        <v>60</v>
      </c>
    </row>
    <row r="19" spans="1:12" x14ac:dyDescent="0.25">
      <c r="A19" s="1"/>
      <c r="B19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workbookViewId="0">
      <selection activeCell="I32" sqref="I32:J39"/>
    </sheetView>
  </sheetViews>
  <sheetFormatPr defaultRowHeight="15" x14ac:dyDescent="0.25"/>
  <cols>
    <col min="1" max="1" width="14.140625" customWidth="1"/>
    <col min="9" max="9" width="15.42578125" customWidth="1"/>
    <col min="11" max="11" width="11.5703125" customWidth="1"/>
  </cols>
  <sheetData>
    <row r="1" spans="1:13" x14ac:dyDescent="0.25">
      <c r="A1" s="1" t="s">
        <v>118</v>
      </c>
      <c r="G1" s="1" t="s">
        <v>121</v>
      </c>
      <c r="K1" s="1" t="s">
        <v>122</v>
      </c>
    </row>
    <row r="2" spans="1:13" x14ac:dyDescent="0.25">
      <c r="A2" t="s">
        <v>30</v>
      </c>
      <c r="B2" s="7">
        <v>0.22900000000000001</v>
      </c>
      <c r="C2">
        <v>14</v>
      </c>
      <c r="D2" t="s">
        <v>174</v>
      </c>
      <c r="G2" t="s">
        <v>30</v>
      </c>
      <c r="H2" s="2">
        <f>38+22</f>
        <v>60</v>
      </c>
      <c r="K2" t="s">
        <v>6</v>
      </c>
      <c r="L2" s="8">
        <v>0.24</v>
      </c>
      <c r="M2">
        <f>24+12</f>
        <v>36</v>
      </c>
    </row>
    <row r="3" spans="1:13" x14ac:dyDescent="0.25">
      <c r="A3" t="s">
        <v>119</v>
      </c>
      <c r="B3" s="7">
        <v>0.77</v>
      </c>
      <c r="C3">
        <v>47</v>
      </c>
      <c r="D3" t="s">
        <v>175</v>
      </c>
      <c r="G3" t="s">
        <v>31</v>
      </c>
      <c r="H3">
        <v>1</v>
      </c>
      <c r="K3" t="s">
        <v>250</v>
      </c>
      <c r="L3" s="7">
        <v>0.193</v>
      </c>
      <c r="M3">
        <f>22+7</f>
        <v>29</v>
      </c>
    </row>
    <row r="4" spans="1:13" x14ac:dyDescent="0.25">
      <c r="A4" t="s">
        <v>120</v>
      </c>
      <c r="B4">
        <v>0</v>
      </c>
      <c r="G4" t="s">
        <v>28</v>
      </c>
      <c r="H4">
        <v>0</v>
      </c>
      <c r="K4" t="s">
        <v>251</v>
      </c>
      <c r="L4" s="7">
        <v>0.21299999999999999</v>
      </c>
      <c r="M4">
        <f>16+16</f>
        <v>32</v>
      </c>
    </row>
    <row r="5" spans="1:13" x14ac:dyDescent="0.25">
      <c r="A5" s="1" t="s">
        <v>66</v>
      </c>
      <c r="B5" s="1">
        <f>SUM(B2,B3,B4)</f>
        <v>0.999</v>
      </c>
      <c r="C5">
        <v>14</v>
      </c>
      <c r="G5" s="1" t="s">
        <v>66</v>
      </c>
      <c r="H5" s="1">
        <f>SUM(H2,H3,H4)</f>
        <v>61</v>
      </c>
      <c r="K5" t="s">
        <v>252</v>
      </c>
      <c r="L5" s="7">
        <v>0.187</v>
      </c>
      <c r="M5">
        <f>20+8</f>
        <v>28</v>
      </c>
    </row>
    <row r="6" spans="1:13" x14ac:dyDescent="0.25">
      <c r="C6">
        <v>47</v>
      </c>
      <c r="K6" t="s">
        <v>253</v>
      </c>
      <c r="L6" s="7">
        <v>3.3000000000000002E-2</v>
      </c>
      <c r="M6">
        <v>5</v>
      </c>
    </row>
    <row r="7" spans="1:13" x14ac:dyDescent="0.25">
      <c r="K7" t="s">
        <v>85</v>
      </c>
      <c r="L7" s="8">
        <v>0.12</v>
      </c>
      <c r="M7">
        <v>18</v>
      </c>
    </row>
    <row r="8" spans="1:13" x14ac:dyDescent="0.25">
      <c r="K8" t="s">
        <v>70</v>
      </c>
      <c r="L8" s="7">
        <v>1.2999999999999999E-2</v>
      </c>
      <c r="M8">
        <v>2</v>
      </c>
    </row>
    <row r="9" spans="1:13" x14ac:dyDescent="0.25">
      <c r="K9" s="1" t="s">
        <v>66</v>
      </c>
      <c r="L9" s="1">
        <f>SUM(M2,M3,M4,M5,M6,M7,M8)</f>
        <v>150</v>
      </c>
    </row>
    <row r="11" spans="1:13" x14ac:dyDescent="0.25">
      <c r="A11" s="1" t="s">
        <v>123</v>
      </c>
      <c r="H11" s="1" t="s">
        <v>130</v>
      </c>
    </row>
    <row r="12" spans="1:13" x14ac:dyDescent="0.25">
      <c r="A12" t="s">
        <v>124</v>
      </c>
      <c r="B12" s="7">
        <v>0.309</v>
      </c>
      <c r="C12">
        <f>32+19</f>
        <v>51</v>
      </c>
      <c r="H12" t="s">
        <v>131</v>
      </c>
      <c r="I12" s="7">
        <v>0.26200000000000001</v>
      </c>
      <c r="J12">
        <f>35+20</f>
        <v>55</v>
      </c>
    </row>
    <row r="13" spans="1:13" x14ac:dyDescent="0.25">
      <c r="A13" t="s">
        <v>125</v>
      </c>
      <c r="B13" s="7">
        <v>0.115</v>
      </c>
      <c r="C13">
        <f>9+10</f>
        <v>19</v>
      </c>
      <c r="H13" t="s">
        <v>132</v>
      </c>
      <c r="I13" s="7">
        <v>0.17100000000000001</v>
      </c>
      <c r="J13">
        <f>20+16</f>
        <v>36</v>
      </c>
    </row>
    <row r="14" spans="1:13" x14ac:dyDescent="0.25">
      <c r="A14" t="s">
        <v>126</v>
      </c>
      <c r="B14" s="7">
        <v>0.21199999999999999</v>
      </c>
      <c r="C14">
        <f>19+16</f>
        <v>35</v>
      </c>
      <c r="H14" t="s">
        <v>133</v>
      </c>
      <c r="I14" s="7">
        <v>0.23799999999999999</v>
      </c>
      <c r="J14">
        <f>31+19</f>
        <v>50</v>
      </c>
    </row>
    <row r="15" spans="1:13" x14ac:dyDescent="0.25">
      <c r="A15" t="s">
        <v>127</v>
      </c>
      <c r="B15" s="7">
        <v>0.182</v>
      </c>
      <c r="C15">
        <f>18+12</f>
        <v>30</v>
      </c>
      <c r="H15" t="s">
        <v>254</v>
      </c>
      <c r="I15" s="8">
        <v>0.2</v>
      </c>
      <c r="J15">
        <f>26+16</f>
        <v>42</v>
      </c>
    </row>
    <row r="16" spans="1:13" x14ac:dyDescent="0.25">
      <c r="A16" t="s">
        <v>128</v>
      </c>
      <c r="B16" s="7">
        <v>0.13900000000000001</v>
      </c>
      <c r="C16">
        <f>12+11</f>
        <v>23</v>
      </c>
      <c r="H16" t="s">
        <v>255</v>
      </c>
      <c r="I16" s="7">
        <v>0.124</v>
      </c>
      <c r="J16">
        <f>17+9</f>
        <v>26</v>
      </c>
    </row>
    <row r="17" spans="1:13" x14ac:dyDescent="0.25">
      <c r="A17" t="s">
        <v>129</v>
      </c>
      <c r="B17" s="7">
        <v>4.2000000000000003E-2</v>
      </c>
      <c r="C17">
        <v>7</v>
      </c>
      <c r="H17" t="s">
        <v>70</v>
      </c>
      <c r="I17" s="7">
        <v>5.0000000000000001E-3</v>
      </c>
      <c r="J17">
        <v>1</v>
      </c>
    </row>
    <row r="18" spans="1:13" x14ac:dyDescent="0.25">
      <c r="A18" t="s">
        <v>70</v>
      </c>
      <c r="B18" s="8">
        <v>0</v>
      </c>
      <c r="C18">
        <v>0</v>
      </c>
      <c r="H18" s="1" t="s">
        <v>66</v>
      </c>
      <c r="I18" s="1">
        <f>SUM(J12,J13,J14,J15,J16,J17)</f>
        <v>210</v>
      </c>
    </row>
    <row r="19" spans="1:13" x14ac:dyDescent="0.25">
      <c r="A19" s="1" t="s">
        <v>66</v>
      </c>
      <c r="B19" s="1">
        <f>SUM(C12,C13,C14,C15,C16,C17,C18)</f>
        <v>165</v>
      </c>
    </row>
    <row r="21" spans="1:13" x14ac:dyDescent="0.25">
      <c r="A21" s="1" t="s">
        <v>134</v>
      </c>
      <c r="L21" s="1" t="s">
        <v>136</v>
      </c>
    </row>
    <row r="22" spans="1:13" x14ac:dyDescent="0.25">
      <c r="A22" s="1" t="s">
        <v>135</v>
      </c>
      <c r="L22" t="s">
        <v>30</v>
      </c>
      <c r="M22">
        <f>34+17</f>
        <v>51</v>
      </c>
    </row>
    <row r="23" spans="1:13" x14ac:dyDescent="0.25">
      <c r="A23" t="s">
        <v>256</v>
      </c>
      <c r="B23" s="7">
        <v>0.13100000000000001</v>
      </c>
      <c r="C23">
        <v>8</v>
      </c>
      <c r="L23" t="s">
        <v>31</v>
      </c>
      <c r="M23">
        <v>8</v>
      </c>
    </row>
    <row r="24" spans="1:13" x14ac:dyDescent="0.25">
      <c r="A24">
        <v>2</v>
      </c>
      <c r="B24" s="7">
        <v>0.16400000000000001</v>
      </c>
      <c r="C24">
        <v>10</v>
      </c>
      <c r="L24" s="2" t="s">
        <v>120</v>
      </c>
      <c r="M24">
        <v>2</v>
      </c>
    </row>
    <row r="25" spans="1:13" x14ac:dyDescent="0.25">
      <c r="A25">
        <v>3</v>
      </c>
      <c r="B25" s="7">
        <v>0.29499999999999998</v>
      </c>
      <c r="C25">
        <v>18</v>
      </c>
      <c r="L25" s="1" t="s">
        <v>66</v>
      </c>
      <c r="M25" s="1">
        <f>SUM(M22,M23,M24)</f>
        <v>61</v>
      </c>
    </row>
    <row r="26" spans="1:13" x14ac:dyDescent="0.25">
      <c r="A26">
        <v>4</v>
      </c>
      <c r="B26" s="7">
        <v>0.22900000000000001</v>
      </c>
      <c r="C26">
        <v>14</v>
      </c>
    </row>
    <row r="27" spans="1:13" x14ac:dyDescent="0.25">
      <c r="A27" t="s">
        <v>257</v>
      </c>
      <c r="B27" s="7">
        <v>0.16400000000000001</v>
      </c>
      <c r="C27">
        <v>10</v>
      </c>
    </row>
    <row r="28" spans="1:13" x14ac:dyDescent="0.25">
      <c r="A28" t="s">
        <v>70</v>
      </c>
      <c r="B28" s="7">
        <v>1.6E-2</v>
      </c>
      <c r="C28">
        <v>1</v>
      </c>
    </row>
    <row r="29" spans="1:13" x14ac:dyDescent="0.25">
      <c r="A29" s="1" t="s">
        <v>66</v>
      </c>
      <c r="B29" s="1">
        <f>SUM(C23,C24,C25,C26,C27,C28)</f>
        <v>61</v>
      </c>
    </row>
    <row r="31" spans="1:13" x14ac:dyDescent="0.25">
      <c r="A31" s="1" t="s">
        <v>137</v>
      </c>
      <c r="I31" s="1" t="s">
        <v>139</v>
      </c>
    </row>
    <row r="32" spans="1:13" x14ac:dyDescent="0.25">
      <c r="A32" s="1" t="s">
        <v>138</v>
      </c>
      <c r="I32" t="s">
        <v>140</v>
      </c>
      <c r="J32" s="7">
        <v>0.16200000000000001</v>
      </c>
      <c r="K32">
        <v>25</v>
      </c>
    </row>
    <row r="33" spans="1:11" x14ac:dyDescent="0.25">
      <c r="A33" s="2" t="s">
        <v>30</v>
      </c>
      <c r="B33" s="7">
        <v>0.70399999999999996</v>
      </c>
      <c r="C33">
        <f>29+14</f>
        <v>43</v>
      </c>
      <c r="I33" t="s">
        <v>141</v>
      </c>
      <c r="J33" s="7">
        <v>0.20799999999999999</v>
      </c>
      <c r="K33">
        <v>32</v>
      </c>
    </row>
    <row r="34" spans="1:11" x14ac:dyDescent="0.25">
      <c r="A34" s="2" t="s">
        <v>31</v>
      </c>
      <c r="B34" s="7">
        <v>0.246</v>
      </c>
      <c r="C34">
        <f>8+7</f>
        <v>15</v>
      </c>
      <c r="I34" t="s">
        <v>142</v>
      </c>
      <c r="J34" s="7">
        <v>0.221</v>
      </c>
      <c r="K34">
        <v>34</v>
      </c>
    </row>
    <row r="35" spans="1:11" x14ac:dyDescent="0.25">
      <c r="A35" s="2" t="s">
        <v>70</v>
      </c>
      <c r="B35" s="7">
        <v>4.9000000000000002E-2</v>
      </c>
      <c r="C35">
        <v>3</v>
      </c>
      <c r="I35" t="s">
        <v>143</v>
      </c>
      <c r="J35" s="7">
        <v>0.13600000000000001</v>
      </c>
      <c r="K35">
        <v>21</v>
      </c>
    </row>
    <row r="36" spans="1:11" x14ac:dyDescent="0.25">
      <c r="A36" s="1" t="s">
        <v>66</v>
      </c>
      <c r="B36" s="1">
        <f>SUM(C33,C34,C35)</f>
        <v>61</v>
      </c>
      <c r="I36" t="s">
        <v>144</v>
      </c>
      <c r="J36" s="7">
        <v>0.13600000000000001</v>
      </c>
      <c r="K36">
        <v>21</v>
      </c>
    </row>
    <row r="37" spans="1:11" x14ac:dyDescent="0.25">
      <c r="I37" t="s">
        <v>145</v>
      </c>
      <c r="J37" s="7">
        <v>0.11600000000000001</v>
      </c>
      <c r="K37">
        <v>18</v>
      </c>
    </row>
    <row r="38" spans="1:11" x14ac:dyDescent="0.25">
      <c r="I38" t="s">
        <v>85</v>
      </c>
      <c r="J38" s="7">
        <v>1.2999999999999999E-2</v>
      </c>
      <c r="K38">
        <v>2</v>
      </c>
    </row>
    <row r="39" spans="1:11" x14ac:dyDescent="0.25">
      <c r="I39" t="s">
        <v>70</v>
      </c>
      <c r="J39" s="7">
        <v>6.4999999999999997E-3</v>
      </c>
      <c r="K39">
        <v>1</v>
      </c>
    </row>
    <row r="40" spans="1:11" x14ac:dyDescent="0.25">
      <c r="I40" s="1" t="s">
        <v>66</v>
      </c>
      <c r="J40" s="1">
        <f>SUM(K32,K33,K34,K35,K36,K37,K38,K39)</f>
        <v>154</v>
      </c>
    </row>
    <row r="43" spans="1:11" x14ac:dyDescent="0.25">
      <c r="A43" s="1" t="s">
        <v>147</v>
      </c>
      <c r="I43" s="1" t="s">
        <v>150</v>
      </c>
    </row>
    <row r="44" spans="1:11" x14ac:dyDescent="0.25">
      <c r="A44" t="s">
        <v>148</v>
      </c>
      <c r="B44">
        <f>16+7</f>
        <v>23</v>
      </c>
      <c r="I44" t="s">
        <v>151</v>
      </c>
      <c r="J44">
        <f>25+15</f>
        <v>40</v>
      </c>
    </row>
    <row r="45" spans="1:11" x14ac:dyDescent="0.25">
      <c r="A45">
        <v>2</v>
      </c>
      <c r="B45">
        <v>14</v>
      </c>
      <c r="I45" t="s">
        <v>119</v>
      </c>
      <c r="J45">
        <v>18</v>
      </c>
    </row>
    <row r="46" spans="1:11" x14ac:dyDescent="0.25">
      <c r="A46">
        <v>3</v>
      </c>
      <c r="B46">
        <v>15</v>
      </c>
      <c r="I46" t="s">
        <v>70</v>
      </c>
      <c r="J46">
        <v>3</v>
      </c>
    </row>
    <row r="47" spans="1:11" x14ac:dyDescent="0.25">
      <c r="A47">
        <v>4</v>
      </c>
      <c r="B47">
        <v>8</v>
      </c>
      <c r="I47" s="1" t="s">
        <v>66</v>
      </c>
      <c r="J47" s="1">
        <f>SUM(J44,J45,J46)</f>
        <v>61</v>
      </c>
    </row>
    <row r="48" spans="1:11" x14ac:dyDescent="0.25">
      <c r="A48" t="s">
        <v>149</v>
      </c>
      <c r="B48">
        <v>1</v>
      </c>
    </row>
    <row r="49" spans="1:3" x14ac:dyDescent="0.25">
      <c r="A49" t="s">
        <v>70</v>
      </c>
      <c r="B49">
        <v>0</v>
      </c>
    </row>
    <row r="50" spans="1:3" x14ac:dyDescent="0.25">
      <c r="A50" s="1" t="s">
        <v>66</v>
      </c>
      <c r="B50" s="1">
        <f>SUM(B44,B45,B46,B47,B48,B49)</f>
        <v>61</v>
      </c>
    </row>
    <row r="52" spans="1:3" x14ac:dyDescent="0.25">
      <c r="A52" s="1" t="s">
        <v>152</v>
      </c>
    </row>
    <row r="53" spans="1:3" x14ac:dyDescent="0.25">
      <c r="A53" s="1" t="s">
        <v>153</v>
      </c>
    </row>
    <row r="54" spans="1:3" x14ac:dyDescent="0.25">
      <c r="A54" s="2" t="s">
        <v>258</v>
      </c>
      <c r="B54" s="7">
        <v>3.3000000000000002E-2</v>
      </c>
      <c r="C54">
        <v>2</v>
      </c>
    </row>
    <row r="55" spans="1:3" x14ac:dyDescent="0.25">
      <c r="A55">
        <v>2</v>
      </c>
      <c r="B55" s="7">
        <v>8.2000000000000003E-2</v>
      </c>
      <c r="C55">
        <v>5</v>
      </c>
    </row>
    <row r="56" spans="1:3" x14ac:dyDescent="0.25">
      <c r="A56">
        <v>3</v>
      </c>
      <c r="B56" s="7">
        <v>0.49099999999999999</v>
      </c>
      <c r="C56">
        <f>18+12</f>
        <v>30</v>
      </c>
    </row>
    <row r="57" spans="1:3" x14ac:dyDescent="0.25">
      <c r="A57">
        <v>4</v>
      </c>
      <c r="B57" s="7">
        <v>0.16300000000000001</v>
      </c>
      <c r="C57">
        <v>10</v>
      </c>
    </row>
    <row r="58" spans="1:3" x14ac:dyDescent="0.25">
      <c r="A58" t="s">
        <v>259</v>
      </c>
      <c r="B58" s="7">
        <v>4.9000000000000002E-2</v>
      </c>
      <c r="C58">
        <v>3</v>
      </c>
    </row>
    <row r="59" spans="1:3" x14ac:dyDescent="0.25">
      <c r="A59" t="s">
        <v>70</v>
      </c>
      <c r="B59" s="7">
        <v>0.18</v>
      </c>
      <c r="C59">
        <v>11</v>
      </c>
    </row>
    <row r="60" spans="1:3" x14ac:dyDescent="0.25">
      <c r="A60" s="1" t="s">
        <v>66</v>
      </c>
      <c r="B60" s="1">
        <f>SUM(C54,C55,C56,C57,C58,C59)</f>
        <v>61</v>
      </c>
    </row>
  </sheetData>
  <pageMargins left="0.7" right="0.7" top="0.75" bottom="0.75" header="0.3" footer="0.3"/>
  <pageSetup paperSize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opLeftCell="L9" workbookViewId="0">
      <selection sqref="A1:R28"/>
    </sheetView>
  </sheetViews>
  <sheetFormatPr defaultRowHeight="15" x14ac:dyDescent="0.25"/>
  <cols>
    <col min="1" max="1" width="14.140625" customWidth="1"/>
    <col min="4" max="4" width="13.28515625" customWidth="1"/>
    <col min="8" max="8" width="13.140625" customWidth="1"/>
    <col min="12" max="12" width="18.28515625" customWidth="1"/>
    <col min="13" max="13" width="9.140625" customWidth="1"/>
  </cols>
  <sheetData>
    <row r="1" spans="1:13" x14ac:dyDescent="0.25">
      <c r="A1" s="1" t="s">
        <v>154</v>
      </c>
      <c r="D1" s="1" t="s">
        <v>93</v>
      </c>
      <c r="H1" s="1" t="s">
        <v>160</v>
      </c>
    </row>
    <row r="2" spans="1:13" x14ac:dyDescent="0.25">
      <c r="A2" t="s">
        <v>155</v>
      </c>
      <c r="B2">
        <v>29</v>
      </c>
      <c r="D2" t="s">
        <v>158</v>
      </c>
      <c r="E2">
        <v>9</v>
      </c>
      <c r="H2" t="s">
        <v>102</v>
      </c>
      <c r="I2">
        <v>9</v>
      </c>
    </row>
    <row r="3" spans="1:13" x14ac:dyDescent="0.25">
      <c r="A3" t="s">
        <v>156</v>
      </c>
      <c r="B3">
        <v>29</v>
      </c>
      <c r="D3" t="s">
        <v>95</v>
      </c>
      <c r="E3">
        <v>47</v>
      </c>
      <c r="H3" t="s">
        <v>103</v>
      </c>
      <c r="I3">
        <v>18</v>
      </c>
    </row>
    <row r="4" spans="1:13" x14ac:dyDescent="0.25">
      <c r="A4" t="s">
        <v>91</v>
      </c>
      <c r="B4">
        <v>1</v>
      </c>
      <c r="D4" t="s">
        <v>96</v>
      </c>
      <c r="E4">
        <v>1</v>
      </c>
      <c r="H4" t="s">
        <v>104</v>
      </c>
      <c r="I4">
        <v>11</v>
      </c>
    </row>
    <row r="5" spans="1:13" x14ac:dyDescent="0.25">
      <c r="A5" t="s">
        <v>157</v>
      </c>
      <c r="B5">
        <v>2</v>
      </c>
      <c r="D5" t="s">
        <v>97</v>
      </c>
      <c r="E5">
        <v>0</v>
      </c>
      <c r="H5" t="s">
        <v>105</v>
      </c>
      <c r="I5">
        <v>3</v>
      </c>
    </row>
    <row r="6" spans="1:13" x14ac:dyDescent="0.25">
      <c r="A6" s="1" t="s">
        <v>66</v>
      </c>
      <c r="B6" s="1">
        <f>SUM(B2,B3,B4,B5)</f>
        <v>61</v>
      </c>
      <c r="D6" t="s">
        <v>98</v>
      </c>
      <c r="E6">
        <v>4</v>
      </c>
      <c r="H6" t="s">
        <v>85</v>
      </c>
      <c r="I6">
        <v>6</v>
      </c>
    </row>
    <row r="7" spans="1:13" x14ac:dyDescent="0.25">
      <c r="D7" t="s">
        <v>99</v>
      </c>
      <c r="E7">
        <v>0</v>
      </c>
      <c r="H7" t="s">
        <v>70</v>
      </c>
      <c r="I7">
        <v>14</v>
      </c>
    </row>
    <row r="8" spans="1:13" x14ac:dyDescent="0.25">
      <c r="D8" t="s">
        <v>159</v>
      </c>
      <c r="E8">
        <v>0</v>
      </c>
      <c r="H8" s="1" t="s">
        <v>66</v>
      </c>
      <c r="I8" s="1">
        <f>SUM(I2,I3,I4,I5,I6,I7)</f>
        <v>61</v>
      </c>
      <c r="L8" s="1" t="s">
        <v>163</v>
      </c>
    </row>
    <row r="9" spans="1:13" x14ac:dyDescent="0.25">
      <c r="D9" t="s">
        <v>70</v>
      </c>
      <c r="E9">
        <v>0</v>
      </c>
      <c r="L9" s="1" t="s">
        <v>164</v>
      </c>
    </row>
    <row r="10" spans="1:13" x14ac:dyDescent="0.25">
      <c r="D10" s="1" t="s">
        <v>66</v>
      </c>
      <c r="E10" s="1">
        <f>SUM(E2,E3,E4,E5,E6,E7,E8,E9)</f>
        <v>61</v>
      </c>
      <c r="L10" t="s">
        <v>165</v>
      </c>
      <c r="M10">
        <v>14</v>
      </c>
    </row>
    <row r="11" spans="1:13" x14ac:dyDescent="0.25">
      <c r="L11" t="s">
        <v>166</v>
      </c>
      <c r="M11">
        <v>32</v>
      </c>
    </row>
    <row r="12" spans="1:13" x14ac:dyDescent="0.25">
      <c r="L12" t="s">
        <v>167</v>
      </c>
      <c r="M12">
        <v>0</v>
      </c>
    </row>
    <row r="13" spans="1:13" x14ac:dyDescent="0.25">
      <c r="A13" s="1" t="s">
        <v>161</v>
      </c>
      <c r="F13" s="1" t="s">
        <v>107</v>
      </c>
      <c r="I13" s="1"/>
      <c r="L13" t="s">
        <v>168</v>
      </c>
      <c r="M13">
        <v>11</v>
      </c>
    </row>
    <row r="14" spans="1:13" x14ac:dyDescent="0.25">
      <c r="A14" t="s">
        <v>30</v>
      </c>
      <c r="B14">
        <f>27+19</f>
        <v>46</v>
      </c>
      <c r="F14" t="s">
        <v>30</v>
      </c>
      <c r="G14">
        <v>4</v>
      </c>
      <c r="L14" t="s">
        <v>169</v>
      </c>
      <c r="M14">
        <v>0</v>
      </c>
    </row>
    <row r="15" spans="1:13" x14ac:dyDescent="0.25">
      <c r="A15" t="s">
        <v>31</v>
      </c>
      <c r="B15">
        <v>13</v>
      </c>
      <c r="F15" t="s">
        <v>119</v>
      </c>
      <c r="G15">
        <v>56</v>
      </c>
      <c r="L15" t="s">
        <v>170</v>
      </c>
      <c r="M15">
        <v>3</v>
      </c>
    </row>
    <row r="16" spans="1:13" x14ac:dyDescent="0.25">
      <c r="A16" t="s">
        <v>159</v>
      </c>
      <c r="B16">
        <v>0</v>
      </c>
      <c r="F16" t="s">
        <v>162</v>
      </c>
      <c r="G16">
        <v>0</v>
      </c>
      <c r="L16" t="s">
        <v>171</v>
      </c>
      <c r="M16">
        <v>0</v>
      </c>
    </row>
    <row r="17" spans="1:13" x14ac:dyDescent="0.25">
      <c r="A17" t="s">
        <v>70</v>
      </c>
      <c r="B17">
        <v>2</v>
      </c>
      <c r="F17" t="s">
        <v>28</v>
      </c>
      <c r="G17">
        <v>1</v>
      </c>
      <c r="L17" t="s">
        <v>70</v>
      </c>
      <c r="M17">
        <v>1</v>
      </c>
    </row>
    <row r="18" spans="1:13" x14ac:dyDescent="0.25">
      <c r="A18" s="1" t="s">
        <v>66</v>
      </c>
      <c r="B18" s="1">
        <f>SUM(B14,B15,B16,B17)</f>
        <v>61</v>
      </c>
      <c r="F18" s="1" t="s">
        <v>66</v>
      </c>
      <c r="G18" s="1">
        <f>SUM(G14,G15,G16,G17)</f>
        <v>61</v>
      </c>
      <c r="L18" s="1" t="s">
        <v>66</v>
      </c>
      <c r="M18" s="1">
        <f>SUM(M10,M11,M12,M13,M14,M15,M16,M17)</f>
        <v>61</v>
      </c>
    </row>
    <row r="20" spans="1:13" x14ac:dyDescent="0.25">
      <c r="A20" s="1"/>
      <c r="B20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topLeftCell="P2" workbookViewId="0">
      <selection activeCell="X9" sqref="X9"/>
    </sheetView>
  </sheetViews>
  <sheetFormatPr defaultRowHeight="15" x14ac:dyDescent="0.25"/>
  <cols>
    <col min="7" max="7" width="12.7109375" customWidth="1"/>
    <col min="8" max="8" width="12" customWidth="1"/>
  </cols>
  <sheetData>
    <row r="1" spans="1:29" x14ac:dyDescent="0.25">
      <c r="A1" s="1" t="s">
        <v>203</v>
      </c>
      <c r="H1" s="1" t="s">
        <v>205</v>
      </c>
    </row>
    <row r="2" spans="1:29" x14ac:dyDescent="0.25">
      <c r="B2" t="s">
        <v>30</v>
      </c>
      <c r="C2" t="s">
        <v>31</v>
      </c>
      <c r="D2" t="s">
        <v>120</v>
      </c>
      <c r="E2" s="1" t="s">
        <v>66</v>
      </c>
      <c r="F2" t="s">
        <v>30</v>
      </c>
      <c r="G2" t="s">
        <v>31</v>
      </c>
      <c r="K2" s="1" t="s">
        <v>66</v>
      </c>
    </row>
    <row r="3" spans="1:29" x14ac:dyDescent="0.25">
      <c r="A3" t="s">
        <v>246</v>
      </c>
      <c r="B3">
        <v>11</v>
      </c>
      <c r="C3">
        <v>6</v>
      </c>
      <c r="D3">
        <v>1</v>
      </c>
      <c r="E3">
        <f t="shared" ref="E3:E11" si="0">SUM(B3:D3)</f>
        <v>18</v>
      </c>
      <c r="F3" s="7">
        <v>0.61099999999999999</v>
      </c>
      <c r="G3" s="7">
        <v>0.33300000000000002</v>
      </c>
      <c r="H3" t="s">
        <v>206</v>
      </c>
      <c r="I3">
        <v>3</v>
      </c>
      <c r="K3">
        <f t="shared" ref="K3:K9" si="1">SUM(I3:J3)</f>
        <v>3</v>
      </c>
    </row>
    <row r="4" spans="1:29" x14ac:dyDescent="0.25">
      <c r="A4" t="s">
        <v>247</v>
      </c>
      <c r="B4">
        <v>22</v>
      </c>
      <c r="C4">
        <v>7</v>
      </c>
      <c r="D4">
        <v>0</v>
      </c>
      <c r="E4">
        <f t="shared" si="0"/>
        <v>29</v>
      </c>
      <c r="F4" s="7">
        <v>0.75800000000000001</v>
      </c>
      <c r="G4" s="7">
        <v>0.24099999999999999</v>
      </c>
      <c r="H4">
        <v>2</v>
      </c>
      <c r="I4">
        <v>7</v>
      </c>
      <c r="K4">
        <f t="shared" si="1"/>
        <v>7</v>
      </c>
    </row>
    <row r="5" spans="1:29" x14ac:dyDescent="0.25">
      <c r="A5" t="s">
        <v>179</v>
      </c>
      <c r="B5">
        <v>0</v>
      </c>
      <c r="C5">
        <v>0</v>
      </c>
      <c r="D5">
        <v>0</v>
      </c>
      <c r="E5">
        <f t="shared" si="0"/>
        <v>0</v>
      </c>
      <c r="F5" s="8">
        <v>0</v>
      </c>
      <c r="G5" s="8">
        <v>0</v>
      </c>
      <c r="H5">
        <v>3</v>
      </c>
      <c r="I5">
        <v>7</v>
      </c>
      <c r="K5">
        <f t="shared" si="1"/>
        <v>7</v>
      </c>
      <c r="AB5" t="s">
        <v>30</v>
      </c>
      <c r="AC5" t="s">
        <v>31</v>
      </c>
    </row>
    <row r="6" spans="1:29" x14ac:dyDescent="0.25">
      <c r="A6" t="s">
        <v>248</v>
      </c>
      <c r="B6">
        <v>4</v>
      </c>
      <c r="C6">
        <v>3</v>
      </c>
      <c r="D6">
        <v>0</v>
      </c>
      <c r="E6">
        <f t="shared" si="0"/>
        <v>7</v>
      </c>
      <c r="F6" s="7">
        <v>0.57099999999999995</v>
      </c>
      <c r="G6" s="7">
        <v>0.42799999999999999</v>
      </c>
      <c r="H6">
        <v>4</v>
      </c>
      <c r="I6">
        <v>8</v>
      </c>
      <c r="K6">
        <f t="shared" si="1"/>
        <v>8</v>
      </c>
      <c r="AA6" t="s">
        <v>246</v>
      </c>
      <c r="AB6" s="7">
        <v>0.61099999999999999</v>
      </c>
      <c r="AC6" s="7">
        <v>0.33300000000000002</v>
      </c>
    </row>
    <row r="7" spans="1:29" x14ac:dyDescent="0.25">
      <c r="A7" t="s">
        <v>249</v>
      </c>
      <c r="B7">
        <v>1</v>
      </c>
      <c r="C7">
        <v>1</v>
      </c>
      <c r="D7">
        <v>0</v>
      </c>
      <c r="E7">
        <f t="shared" si="0"/>
        <v>2</v>
      </c>
      <c r="F7" s="8">
        <v>0.5</v>
      </c>
      <c r="G7" s="8">
        <v>0.5</v>
      </c>
      <c r="H7" t="s">
        <v>207</v>
      </c>
      <c r="I7">
        <v>14</v>
      </c>
      <c r="K7">
        <f t="shared" si="1"/>
        <v>14</v>
      </c>
      <c r="AA7" t="s">
        <v>247</v>
      </c>
      <c r="AB7" s="7">
        <v>0.75800000000000001</v>
      </c>
      <c r="AC7" s="7">
        <v>0.24099999999999999</v>
      </c>
    </row>
    <row r="8" spans="1:29" x14ac:dyDescent="0.25">
      <c r="A8" t="s">
        <v>115</v>
      </c>
      <c r="B8">
        <v>0</v>
      </c>
      <c r="C8">
        <v>0</v>
      </c>
      <c r="D8">
        <v>0</v>
      </c>
      <c r="E8">
        <f t="shared" si="0"/>
        <v>0</v>
      </c>
      <c r="F8" s="8">
        <v>0</v>
      </c>
      <c r="G8" s="8">
        <v>0</v>
      </c>
      <c r="H8" t="s">
        <v>28</v>
      </c>
      <c r="I8">
        <v>0</v>
      </c>
      <c r="K8">
        <f t="shared" si="1"/>
        <v>0</v>
      </c>
      <c r="AA8" t="s">
        <v>179</v>
      </c>
      <c r="AB8" s="8">
        <v>0</v>
      </c>
      <c r="AC8" s="8">
        <v>0</v>
      </c>
    </row>
    <row r="9" spans="1:29" x14ac:dyDescent="0.25">
      <c r="A9" t="s">
        <v>171</v>
      </c>
      <c r="B9">
        <v>0</v>
      </c>
      <c r="C9">
        <v>0</v>
      </c>
      <c r="D9">
        <v>0</v>
      </c>
      <c r="E9">
        <f t="shared" si="0"/>
        <v>0</v>
      </c>
      <c r="F9" s="8">
        <v>0</v>
      </c>
      <c r="G9" s="8">
        <v>0</v>
      </c>
      <c r="H9" s="1" t="s">
        <v>66</v>
      </c>
      <c r="I9">
        <f>SUM(I3:I8)</f>
        <v>39</v>
      </c>
      <c r="K9">
        <f t="shared" si="1"/>
        <v>39</v>
      </c>
      <c r="AA9" t="s">
        <v>248</v>
      </c>
      <c r="AB9" s="7">
        <v>0.57099999999999995</v>
      </c>
      <c r="AC9" s="7">
        <v>0.42799999999999999</v>
      </c>
    </row>
    <row r="10" spans="1:29" x14ac:dyDescent="0.25">
      <c r="A10" t="s">
        <v>70</v>
      </c>
      <c r="B10">
        <v>1</v>
      </c>
      <c r="C10">
        <v>3</v>
      </c>
      <c r="D10">
        <v>0</v>
      </c>
      <c r="E10">
        <f t="shared" si="0"/>
        <v>4</v>
      </c>
      <c r="F10" s="8">
        <v>0.25</v>
      </c>
      <c r="G10" s="8">
        <v>0.75</v>
      </c>
      <c r="AA10" t="s">
        <v>249</v>
      </c>
      <c r="AB10" s="8">
        <v>0.5</v>
      </c>
      <c r="AC10" s="8">
        <v>0.5</v>
      </c>
    </row>
    <row r="11" spans="1:29" x14ac:dyDescent="0.25">
      <c r="A11" s="1" t="s">
        <v>66</v>
      </c>
      <c r="B11">
        <f>SUM(B3:B10)</f>
        <v>39</v>
      </c>
      <c r="C11">
        <f>SUM(C3:C10)</f>
        <v>20</v>
      </c>
      <c r="D11">
        <f>SUM(D3:D10)</f>
        <v>1</v>
      </c>
      <c r="E11">
        <f t="shared" si="0"/>
        <v>60</v>
      </c>
      <c r="AA11" t="s">
        <v>115</v>
      </c>
      <c r="AB11" s="8">
        <v>0</v>
      </c>
      <c r="AC11" s="8">
        <v>0</v>
      </c>
    </row>
    <row r="12" spans="1:29" x14ac:dyDescent="0.25">
      <c r="AA12" t="s">
        <v>171</v>
      </c>
      <c r="AB12" s="8">
        <v>0</v>
      </c>
      <c r="AC12" s="8">
        <v>0</v>
      </c>
    </row>
    <row r="13" spans="1:29" x14ac:dyDescent="0.25">
      <c r="AA13" t="s">
        <v>70</v>
      </c>
      <c r="AB13" s="8">
        <v>0.25</v>
      </c>
      <c r="AC13" s="8">
        <v>0.75</v>
      </c>
    </row>
    <row r="14" spans="1:29" x14ac:dyDescent="0.25">
      <c r="A14" s="1" t="s">
        <v>208</v>
      </c>
      <c r="I14" s="1" t="s">
        <v>213</v>
      </c>
    </row>
    <row r="15" spans="1:29" x14ac:dyDescent="0.25">
      <c r="B15" s="5" t="s">
        <v>210</v>
      </c>
      <c r="J15" t="s">
        <v>211</v>
      </c>
      <c r="K15">
        <v>2</v>
      </c>
      <c r="L15">
        <v>3</v>
      </c>
      <c r="M15" t="s">
        <v>212</v>
      </c>
      <c r="N15" s="1" t="s">
        <v>66</v>
      </c>
    </row>
    <row r="16" spans="1:29" x14ac:dyDescent="0.25">
      <c r="A16" s="6" t="s">
        <v>209</v>
      </c>
      <c r="C16" s="5" t="s">
        <v>245</v>
      </c>
      <c r="D16" s="5">
        <v>2</v>
      </c>
      <c r="E16" s="5">
        <v>3</v>
      </c>
      <c r="F16" s="5" t="s">
        <v>231</v>
      </c>
      <c r="G16" s="1" t="s">
        <v>66</v>
      </c>
      <c r="I16" t="s">
        <v>177</v>
      </c>
      <c r="J16">
        <v>1</v>
      </c>
      <c r="K16">
        <v>6</v>
      </c>
      <c r="L16">
        <v>8</v>
      </c>
      <c r="M16">
        <v>0</v>
      </c>
      <c r="N16">
        <f>SUM(J16:M16)</f>
        <v>15</v>
      </c>
    </row>
    <row r="17" spans="1:14" x14ac:dyDescent="0.25">
      <c r="B17" s="6" t="s">
        <v>243</v>
      </c>
      <c r="C17">
        <v>2</v>
      </c>
      <c r="D17">
        <v>2</v>
      </c>
      <c r="E17">
        <v>2</v>
      </c>
      <c r="F17">
        <v>0</v>
      </c>
      <c r="G17">
        <f>SUM(C17:F17)</f>
        <v>6</v>
      </c>
      <c r="I17" t="s">
        <v>178</v>
      </c>
      <c r="J17">
        <v>1</v>
      </c>
      <c r="K17">
        <v>8</v>
      </c>
      <c r="L17">
        <v>16</v>
      </c>
      <c r="M17">
        <v>5</v>
      </c>
      <c r="N17">
        <f t="shared" ref="N17:N23" si="2">SUM(J17:M17)</f>
        <v>30</v>
      </c>
    </row>
    <row r="18" spans="1:14" x14ac:dyDescent="0.25">
      <c r="B18" s="6">
        <v>2</v>
      </c>
      <c r="C18">
        <v>2</v>
      </c>
      <c r="D18">
        <v>7</v>
      </c>
      <c r="E18">
        <v>8</v>
      </c>
      <c r="F18">
        <v>0</v>
      </c>
      <c r="G18">
        <f t="shared" ref="G18:G21" si="3">SUM(C18:F18)</f>
        <v>17</v>
      </c>
      <c r="I18" t="s">
        <v>179</v>
      </c>
      <c r="J18">
        <v>1</v>
      </c>
      <c r="K18">
        <v>0</v>
      </c>
      <c r="L18">
        <v>1</v>
      </c>
      <c r="M18">
        <v>0</v>
      </c>
      <c r="N18">
        <f t="shared" si="2"/>
        <v>2</v>
      </c>
    </row>
    <row r="19" spans="1:14" x14ac:dyDescent="0.25">
      <c r="B19" s="6">
        <v>3</v>
      </c>
      <c r="C19">
        <v>2</v>
      </c>
      <c r="D19">
        <v>5</v>
      </c>
      <c r="E19">
        <v>10</v>
      </c>
      <c r="F19">
        <v>0</v>
      </c>
      <c r="G19">
        <f t="shared" si="3"/>
        <v>17</v>
      </c>
      <c r="I19" t="s">
        <v>180</v>
      </c>
      <c r="J19">
        <v>0</v>
      </c>
      <c r="K19">
        <v>3</v>
      </c>
      <c r="L19">
        <v>4</v>
      </c>
      <c r="M19">
        <v>0</v>
      </c>
      <c r="N19">
        <f t="shared" si="2"/>
        <v>7</v>
      </c>
    </row>
    <row r="20" spans="1:14" x14ac:dyDescent="0.25">
      <c r="B20" s="6" t="s">
        <v>244</v>
      </c>
      <c r="C20">
        <v>0</v>
      </c>
      <c r="D20">
        <v>5</v>
      </c>
      <c r="E20">
        <v>10</v>
      </c>
      <c r="F20">
        <v>5</v>
      </c>
      <c r="G20">
        <f t="shared" si="3"/>
        <v>20</v>
      </c>
      <c r="I20" t="s">
        <v>181</v>
      </c>
      <c r="J20">
        <v>0</v>
      </c>
      <c r="K20">
        <v>0</v>
      </c>
      <c r="L20">
        <v>1</v>
      </c>
      <c r="M20">
        <v>0</v>
      </c>
      <c r="N20">
        <f t="shared" si="2"/>
        <v>1</v>
      </c>
    </row>
    <row r="21" spans="1:14" x14ac:dyDescent="0.25">
      <c r="B21" s="1" t="s">
        <v>66</v>
      </c>
      <c r="C21">
        <f>SUM(C17:C20)</f>
        <v>6</v>
      </c>
      <c r="D21">
        <f t="shared" ref="D21:F21" si="4">SUM(D17:D20)</f>
        <v>19</v>
      </c>
      <c r="E21">
        <f t="shared" si="4"/>
        <v>30</v>
      </c>
      <c r="F21">
        <f t="shared" si="4"/>
        <v>5</v>
      </c>
      <c r="G21">
        <f t="shared" si="3"/>
        <v>60</v>
      </c>
      <c r="I21" t="s">
        <v>182</v>
      </c>
      <c r="J21">
        <v>0</v>
      </c>
      <c r="K21">
        <v>1</v>
      </c>
      <c r="L21">
        <v>0</v>
      </c>
      <c r="M21">
        <v>0</v>
      </c>
      <c r="N21">
        <f t="shared" si="2"/>
        <v>1</v>
      </c>
    </row>
    <row r="22" spans="1:14" x14ac:dyDescent="0.25">
      <c r="I22" t="s">
        <v>204</v>
      </c>
      <c r="J22">
        <v>3</v>
      </c>
      <c r="K22">
        <v>0</v>
      </c>
      <c r="L22">
        <v>1</v>
      </c>
      <c r="M22">
        <v>0</v>
      </c>
      <c r="N22">
        <f t="shared" si="2"/>
        <v>4</v>
      </c>
    </row>
    <row r="23" spans="1:14" x14ac:dyDescent="0.25">
      <c r="I23" s="1" t="s">
        <v>66</v>
      </c>
      <c r="J23">
        <f>SUM(J16:J22)</f>
        <v>6</v>
      </c>
      <c r="K23">
        <f t="shared" ref="K23:M23" si="5">SUM(K16:K22)</f>
        <v>18</v>
      </c>
      <c r="L23">
        <f t="shared" si="5"/>
        <v>31</v>
      </c>
      <c r="M23">
        <f t="shared" si="5"/>
        <v>5</v>
      </c>
      <c r="N23">
        <f t="shared" si="2"/>
        <v>60</v>
      </c>
    </row>
    <row r="25" spans="1:14" x14ac:dyDescent="0.25">
      <c r="A25" s="1" t="s">
        <v>214</v>
      </c>
    </row>
    <row r="26" spans="1:14" x14ac:dyDescent="0.25">
      <c r="B26" t="s">
        <v>191</v>
      </c>
    </row>
    <row r="27" spans="1:14" x14ac:dyDescent="0.25">
      <c r="A27" t="s">
        <v>215</v>
      </c>
      <c r="C27" t="s">
        <v>216</v>
      </c>
      <c r="D27">
        <v>2</v>
      </c>
      <c r="E27">
        <v>3</v>
      </c>
      <c r="F27">
        <v>4</v>
      </c>
      <c r="G27" t="s">
        <v>207</v>
      </c>
      <c r="H27" t="s">
        <v>146</v>
      </c>
      <c r="I27" s="1" t="s">
        <v>66</v>
      </c>
    </row>
    <row r="28" spans="1:14" x14ac:dyDescent="0.25">
      <c r="B28" t="s">
        <v>219</v>
      </c>
      <c r="C28">
        <v>0</v>
      </c>
      <c r="D28">
        <v>0</v>
      </c>
      <c r="E28">
        <v>0</v>
      </c>
      <c r="F28">
        <v>1</v>
      </c>
      <c r="G28">
        <v>8</v>
      </c>
      <c r="H28">
        <v>0</v>
      </c>
      <c r="I28">
        <f>SUM(C28:H28)</f>
        <v>9</v>
      </c>
    </row>
    <row r="29" spans="1:14" x14ac:dyDescent="0.25">
      <c r="B29" t="s">
        <v>217</v>
      </c>
      <c r="C29">
        <v>2</v>
      </c>
      <c r="D29">
        <v>6</v>
      </c>
      <c r="E29">
        <v>8</v>
      </c>
      <c r="F29">
        <v>13</v>
      </c>
      <c r="G29">
        <v>17</v>
      </c>
      <c r="H29">
        <v>1</v>
      </c>
      <c r="I29">
        <f t="shared" ref="I29:I32" si="6">SUM(C29:H29)</f>
        <v>47</v>
      </c>
    </row>
    <row r="30" spans="1:14" x14ac:dyDescent="0.25">
      <c r="B30" t="s">
        <v>218</v>
      </c>
      <c r="C30">
        <v>1</v>
      </c>
      <c r="D30">
        <v>1</v>
      </c>
      <c r="E30">
        <v>0</v>
      </c>
      <c r="F30">
        <v>0</v>
      </c>
      <c r="G30">
        <v>2</v>
      </c>
      <c r="H30">
        <v>0</v>
      </c>
      <c r="I30">
        <f t="shared" si="6"/>
        <v>4</v>
      </c>
    </row>
    <row r="31" spans="1:14" x14ac:dyDescent="0.25">
      <c r="B31" t="s">
        <v>120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f t="shared" si="6"/>
        <v>0</v>
      </c>
    </row>
    <row r="32" spans="1:14" x14ac:dyDescent="0.25">
      <c r="B32" s="1" t="s">
        <v>66</v>
      </c>
      <c r="C32">
        <f>SUM(C28:C31)</f>
        <v>3</v>
      </c>
      <c r="D32">
        <f>SUM(D28:D31)</f>
        <v>7</v>
      </c>
      <c r="E32">
        <f t="shared" ref="E32:H32" si="7">SUM(E28:E31)</f>
        <v>8</v>
      </c>
      <c r="F32">
        <f t="shared" si="7"/>
        <v>14</v>
      </c>
      <c r="G32">
        <f t="shared" si="7"/>
        <v>27</v>
      </c>
      <c r="H32">
        <f t="shared" si="7"/>
        <v>1</v>
      </c>
      <c r="I32">
        <f t="shared" si="6"/>
        <v>60</v>
      </c>
    </row>
  </sheetData>
  <pageMargins left="0.7" right="0.7" top="0.75" bottom="0.75" header="0.3" footer="0.3"/>
  <ignoredErrors>
    <ignoredError sqref="K4:K6 G18:G19 D21:E21 K23:L23 D32:F32" formulaRange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workbookViewId="0">
      <selection activeCell="AE3" sqref="AE3"/>
    </sheetView>
  </sheetViews>
  <sheetFormatPr defaultRowHeight="15" x14ac:dyDescent="0.25"/>
  <cols>
    <col min="2" max="2" width="10.42578125" customWidth="1"/>
    <col min="15" max="15" width="11.140625" customWidth="1"/>
  </cols>
  <sheetData>
    <row r="1" spans="1:17" x14ac:dyDescent="0.25">
      <c r="A1" s="1" t="s">
        <v>176</v>
      </c>
      <c r="F1" s="1" t="s">
        <v>183</v>
      </c>
    </row>
    <row r="2" spans="1:17" x14ac:dyDescent="0.25">
      <c r="B2" t="s">
        <v>30</v>
      </c>
      <c r="C2" t="s">
        <v>31</v>
      </c>
      <c r="D2" s="1" t="s">
        <v>66</v>
      </c>
      <c r="G2" t="s">
        <v>184</v>
      </c>
      <c r="H2" t="s">
        <v>126</v>
      </c>
      <c r="I2" t="s">
        <v>185</v>
      </c>
      <c r="J2" t="s">
        <v>127</v>
      </c>
      <c r="K2" t="s">
        <v>128</v>
      </c>
      <c r="L2" s="2" t="s">
        <v>129</v>
      </c>
      <c r="M2" s="1" t="s">
        <v>66</v>
      </c>
    </row>
    <row r="3" spans="1:17" x14ac:dyDescent="0.25">
      <c r="A3" t="s">
        <v>177</v>
      </c>
      <c r="B3">
        <v>3</v>
      </c>
      <c r="C3">
        <v>11</v>
      </c>
      <c r="D3">
        <f>B3+C3</f>
        <v>14</v>
      </c>
      <c r="F3" t="s">
        <v>177</v>
      </c>
      <c r="G3">
        <v>11</v>
      </c>
      <c r="H3">
        <v>7</v>
      </c>
      <c r="I3">
        <v>4</v>
      </c>
      <c r="J3">
        <v>5</v>
      </c>
      <c r="K3">
        <v>7</v>
      </c>
      <c r="L3">
        <v>2</v>
      </c>
      <c r="M3">
        <f>SUM(G3:L3)</f>
        <v>36</v>
      </c>
    </row>
    <row r="4" spans="1:17" x14ac:dyDescent="0.25">
      <c r="A4" t="s">
        <v>178</v>
      </c>
      <c r="B4">
        <v>7</v>
      </c>
      <c r="C4">
        <v>25</v>
      </c>
      <c r="D4">
        <f t="shared" ref="D4:D11" si="0">B4+C4</f>
        <v>32</v>
      </c>
      <c r="F4" t="s">
        <v>178</v>
      </c>
      <c r="G4">
        <v>28</v>
      </c>
      <c r="H4">
        <v>21</v>
      </c>
      <c r="I4">
        <v>12</v>
      </c>
      <c r="J4">
        <v>21</v>
      </c>
      <c r="K4">
        <v>12</v>
      </c>
      <c r="L4">
        <v>2</v>
      </c>
      <c r="M4">
        <f>SUM(G4:L4)</f>
        <v>96</v>
      </c>
    </row>
    <row r="5" spans="1:17" x14ac:dyDescent="0.25">
      <c r="A5" t="s">
        <v>179</v>
      </c>
      <c r="B5">
        <v>0</v>
      </c>
      <c r="C5">
        <v>0</v>
      </c>
      <c r="D5">
        <f t="shared" si="0"/>
        <v>0</v>
      </c>
      <c r="F5" t="s">
        <v>179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f t="shared" ref="M5:M10" si="1">SUM(G5:L5)</f>
        <v>0</v>
      </c>
    </row>
    <row r="6" spans="1:17" x14ac:dyDescent="0.25">
      <c r="A6" t="s">
        <v>180</v>
      </c>
      <c r="B6">
        <v>4</v>
      </c>
      <c r="C6">
        <v>7</v>
      </c>
      <c r="D6">
        <f t="shared" si="0"/>
        <v>11</v>
      </c>
      <c r="F6" t="s">
        <v>180</v>
      </c>
      <c r="G6">
        <v>11</v>
      </c>
      <c r="H6">
        <v>5</v>
      </c>
      <c r="I6">
        <v>4</v>
      </c>
      <c r="J6">
        <v>4</v>
      </c>
      <c r="K6">
        <v>3</v>
      </c>
      <c r="L6">
        <v>1</v>
      </c>
      <c r="M6">
        <f t="shared" si="1"/>
        <v>28</v>
      </c>
    </row>
    <row r="7" spans="1:17" x14ac:dyDescent="0.25">
      <c r="A7" t="s">
        <v>181</v>
      </c>
      <c r="B7">
        <v>0</v>
      </c>
      <c r="C7">
        <v>0</v>
      </c>
      <c r="D7">
        <f t="shared" si="0"/>
        <v>0</v>
      </c>
      <c r="F7" t="s">
        <v>181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f>SUM(G7:L7)</f>
        <v>0</v>
      </c>
    </row>
    <row r="8" spans="1:17" x14ac:dyDescent="0.25">
      <c r="A8" t="s">
        <v>182</v>
      </c>
      <c r="B8">
        <v>0</v>
      </c>
      <c r="C8">
        <v>3</v>
      </c>
      <c r="D8">
        <f t="shared" si="0"/>
        <v>3</v>
      </c>
      <c r="F8" t="s">
        <v>182</v>
      </c>
      <c r="G8">
        <v>1</v>
      </c>
      <c r="H8">
        <v>0</v>
      </c>
      <c r="I8">
        <v>0</v>
      </c>
      <c r="J8">
        <v>0</v>
      </c>
      <c r="K8">
        <v>0</v>
      </c>
      <c r="L8">
        <v>2</v>
      </c>
      <c r="M8">
        <f t="shared" si="1"/>
        <v>3</v>
      </c>
    </row>
    <row r="9" spans="1:17" x14ac:dyDescent="0.25">
      <c r="A9" t="s">
        <v>116</v>
      </c>
      <c r="B9">
        <v>0</v>
      </c>
      <c r="C9">
        <v>0</v>
      </c>
      <c r="D9">
        <f t="shared" si="0"/>
        <v>0</v>
      </c>
      <c r="F9" t="s">
        <v>116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f t="shared" si="1"/>
        <v>0</v>
      </c>
    </row>
    <row r="10" spans="1:17" x14ac:dyDescent="0.25">
      <c r="A10" t="s">
        <v>28</v>
      </c>
      <c r="B10">
        <v>0</v>
      </c>
      <c r="C10">
        <v>1</v>
      </c>
      <c r="D10">
        <f t="shared" si="0"/>
        <v>1</v>
      </c>
      <c r="F10" t="s">
        <v>28</v>
      </c>
      <c r="G10">
        <v>1</v>
      </c>
      <c r="H10">
        <v>1</v>
      </c>
      <c r="I10">
        <v>0</v>
      </c>
      <c r="J10">
        <v>0</v>
      </c>
      <c r="K10">
        <v>0</v>
      </c>
      <c r="L10">
        <v>0</v>
      </c>
      <c r="M10">
        <f t="shared" si="1"/>
        <v>2</v>
      </c>
    </row>
    <row r="11" spans="1:17" x14ac:dyDescent="0.25">
      <c r="A11" s="1" t="s">
        <v>66</v>
      </c>
      <c r="B11">
        <f>SUM(B3:B10)</f>
        <v>14</v>
      </c>
      <c r="C11">
        <f>SUM(C3:C10)</f>
        <v>47</v>
      </c>
      <c r="D11" s="1">
        <f t="shared" si="0"/>
        <v>61</v>
      </c>
      <c r="F11" s="1" t="s">
        <v>66</v>
      </c>
      <c r="G11">
        <f t="shared" ref="G11:M11" si="2">SUM(G3:G10)</f>
        <v>52</v>
      </c>
      <c r="H11">
        <f t="shared" si="2"/>
        <v>34</v>
      </c>
      <c r="I11">
        <f t="shared" si="2"/>
        <v>20</v>
      </c>
      <c r="J11">
        <f t="shared" si="2"/>
        <v>30</v>
      </c>
      <c r="K11">
        <f t="shared" si="2"/>
        <v>22</v>
      </c>
      <c r="L11">
        <f t="shared" si="2"/>
        <v>7</v>
      </c>
      <c r="M11" s="1">
        <f t="shared" si="2"/>
        <v>165</v>
      </c>
    </row>
    <row r="14" spans="1:17" x14ac:dyDescent="0.25">
      <c r="A14" s="1" t="s">
        <v>186</v>
      </c>
      <c r="I14" s="1" t="s">
        <v>189</v>
      </c>
    </row>
    <row r="15" spans="1:17" x14ac:dyDescent="0.25">
      <c r="B15" t="s">
        <v>131</v>
      </c>
      <c r="C15" t="s">
        <v>132</v>
      </c>
      <c r="D15" t="s">
        <v>133</v>
      </c>
      <c r="E15" t="s">
        <v>187</v>
      </c>
      <c r="F15" t="s">
        <v>188</v>
      </c>
      <c r="G15" s="1" t="s">
        <v>66</v>
      </c>
      <c r="J15" t="s">
        <v>191</v>
      </c>
      <c r="K15" t="s">
        <v>192</v>
      </c>
      <c r="L15">
        <v>2</v>
      </c>
      <c r="M15">
        <v>3</v>
      </c>
      <c r="N15">
        <v>4</v>
      </c>
      <c r="O15" t="s">
        <v>193</v>
      </c>
      <c r="P15" t="s">
        <v>120</v>
      </c>
      <c r="Q15" s="1" t="s">
        <v>66</v>
      </c>
    </row>
    <row r="16" spans="1:17" x14ac:dyDescent="0.25">
      <c r="A16" t="s">
        <v>177</v>
      </c>
      <c r="B16">
        <v>11</v>
      </c>
      <c r="C16">
        <v>7</v>
      </c>
      <c r="D16">
        <v>11</v>
      </c>
      <c r="E16">
        <v>9</v>
      </c>
      <c r="F16">
        <v>4</v>
      </c>
      <c r="G16">
        <f>SUM(B16:F16)</f>
        <v>42</v>
      </c>
      <c r="I16" t="s">
        <v>190</v>
      </c>
      <c r="J16" s="3"/>
      <c r="K16" s="3"/>
      <c r="L16" s="3"/>
      <c r="M16" s="3"/>
      <c r="N16" s="3"/>
      <c r="O16" s="3"/>
      <c r="P16" s="3"/>
      <c r="Q16" s="3"/>
    </row>
    <row r="17" spans="1:17" x14ac:dyDescent="0.25">
      <c r="A17" t="s">
        <v>178</v>
      </c>
      <c r="B17">
        <v>35</v>
      </c>
      <c r="C17">
        <v>20</v>
      </c>
      <c r="D17">
        <v>27</v>
      </c>
      <c r="E17">
        <v>26</v>
      </c>
      <c r="F17">
        <v>15</v>
      </c>
      <c r="G17">
        <f t="shared" ref="G17:G22" si="3">SUM(B17:F17)</f>
        <v>123</v>
      </c>
      <c r="I17" t="s">
        <v>194</v>
      </c>
      <c r="J17" s="3"/>
      <c r="K17">
        <v>6</v>
      </c>
      <c r="L17">
        <v>0</v>
      </c>
      <c r="M17">
        <v>1</v>
      </c>
      <c r="N17">
        <v>1</v>
      </c>
      <c r="O17">
        <v>0</v>
      </c>
      <c r="P17">
        <v>0</v>
      </c>
      <c r="Q17">
        <f t="shared" ref="Q17:Q22" si="4">SUM(K17:P17)</f>
        <v>8</v>
      </c>
    </row>
    <row r="18" spans="1:17" x14ac:dyDescent="0.25">
      <c r="A18" t="s">
        <v>179</v>
      </c>
      <c r="B18">
        <v>0</v>
      </c>
      <c r="C18">
        <v>0</v>
      </c>
      <c r="D18">
        <v>0</v>
      </c>
      <c r="E18">
        <v>0</v>
      </c>
      <c r="F18">
        <v>0</v>
      </c>
      <c r="G18">
        <f t="shared" si="3"/>
        <v>0</v>
      </c>
      <c r="I18">
        <v>2</v>
      </c>
      <c r="J18" s="3"/>
      <c r="K18">
        <v>3</v>
      </c>
      <c r="L18">
        <v>6</v>
      </c>
      <c r="M18">
        <v>1</v>
      </c>
      <c r="N18">
        <v>1</v>
      </c>
      <c r="O18">
        <v>0</v>
      </c>
      <c r="P18">
        <v>0</v>
      </c>
      <c r="Q18">
        <f t="shared" si="4"/>
        <v>11</v>
      </c>
    </row>
    <row r="19" spans="1:17" x14ac:dyDescent="0.25">
      <c r="A19" t="s">
        <v>180</v>
      </c>
      <c r="B19">
        <v>10</v>
      </c>
      <c r="C19">
        <v>8</v>
      </c>
      <c r="D19">
        <v>10</v>
      </c>
      <c r="E19">
        <v>7</v>
      </c>
      <c r="F19">
        <v>6</v>
      </c>
      <c r="G19">
        <f t="shared" si="3"/>
        <v>41</v>
      </c>
      <c r="I19">
        <v>3</v>
      </c>
      <c r="J19" s="3"/>
      <c r="K19">
        <v>9</v>
      </c>
      <c r="L19">
        <v>2</v>
      </c>
      <c r="M19">
        <v>6</v>
      </c>
      <c r="N19">
        <v>1</v>
      </c>
      <c r="O19">
        <v>0</v>
      </c>
      <c r="P19">
        <v>0</v>
      </c>
      <c r="Q19">
        <f t="shared" si="4"/>
        <v>18</v>
      </c>
    </row>
    <row r="20" spans="1:17" x14ac:dyDescent="0.25">
      <c r="A20" t="s">
        <v>181</v>
      </c>
      <c r="B20">
        <v>0</v>
      </c>
      <c r="C20">
        <v>0</v>
      </c>
      <c r="D20">
        <v>0</v>
      </c>
      <c r="E20">
        <v>0</v>
      </c>
      <c r="F20">
        <v>0</v>
      </c>
      <c r="G20">
        <f t="shared" si="3"/>
        <v>0</v>
      </c>
      <c r="I20">
        <v>4</v>
      </c>
      <c r="J20" s="3"/>
      <c r="K20">
        <v>2</v>
      </c>
      <c r="L20">
        <v>6</v>
      </c>
      <c r="M20">
        <v>4</v>
      </c>
      <c r="N20">
        <v>2</v>
      </c>
      <c r="O20">
        <v>0</v>
      </c>
      <c r="P20">
        <v>0</v>
      </c>
      <c r="Q20">
        <f t="shared" si="4"/>
        <v>14</v>
      </c>
    </row>
    <row r="21" spans="1:17" x14ac:dyDescent="0.25">
      <c r="A21" t="s">
        <v>182</v>
      </c>
      <c r="B21">
        <v>1</v>
      </c>
      <c r="C21">
        <v>1</v>
      </c>
      <c r="D21">
        <v>2</v>
      </c>
      <c r="E21">
        <v>0</v>
      </c>
      <c r="F21">
        <v>1</v>
      </c>
      <c r="G21">
        <f t="shared" si="3"/>
        <v>5</v>
      </c>
      <c r="I21" t="s">
        <v>195</v>
      </c>
      <c r="J21" s="3"/>
      <c r="K21">
        <v>2</v>
      </c>
      <c r="L21">
        <v>1</v>
      </c>
      <c r="M21">
        <v>3</v>
      </c>
      <c r="N21">
        <v>2</v>
      </c>
      <c r="O21">
        <v>1</v>
      </c>
      <c r="P21">
        <v>0</v>
      </c>
      <c r="Q21">
        <f t="shared" si="4"/>
        <v>9</v>
      </c>
    </row>
    <row r="22" spans="1:17" x14ac:dyDescent="0.25">
      <c r="A22" t="s">
        <v>116</v>
      </c>
      <c r="B22">
        <v>0</v>
      </c>
      <c r="C22">
        <v>0</v>
      </c>
      <c r="D22">
        <v>0</v>
      </c>
      <c r="E22">
        <v>0</v>
      </c>
      <c r="F22">
        <v>0</v>
      </c>
      <c r="G22">
        <f t="shared" si="3"/>
        <v>0</v>
      </c>
      <c r="I22" t="s">
        <v>28</v>
      </c>
      <c r="J22" s="3"/>
      <c r="K22">
        <v>1</v>
      </c>
      <c r="L22">
        <v>0</v>
      </c>
      <c r="M22">
        <v>0</v>
      </c>
      <c r="N22">
        <v>0</v>
      </c>
      <c r="O22">
        <v>0</v>
      </c>
      <c r="P22">
        <v>0</v>
      </c>
      <c r="Q22">
        <f t="shared" si="4"/>
        <v>1</v>
      </c>
    </row>
    <row r="23" spans="1:17" x14ac:dyDescent="0.25">
      <c r="A23" t="s">
        <v>28</v>
      </c>
      <c r="B23">
        <v>0</v>
      </c>
      <c r="C23">
        <v>0</v>
      </c>
      <c r="D23">
        <v>0</v>
      </c>
      <c r="E23">
        <v>0</v>
      </c>
      <c r="F23">
        <v>0</v>
      </c>
      <c r="G23">
        <v>1</v>
      </c>
      <c r="I23" s="1" t="s">
        <v>66</v>
      </c>
      <c r="J23" s="3"/>
      <c r="K23">
        <f>SUM(K17:K22)</f>
        <v>23</v>
      </c>
      <c r="L23">
        <f>SUM(L17:L22)</f>
        <v>15</v>
      </c>
      <c r="M23">
        <f>SUM(M17:M22)</f>
        <v>15</v>
      </c>
      <c r="N23">
        <f>SUM(N17:N22)</f>
        <v>7</v>
      </c>
      <c r="O23">
        <f>SUM(O17:O22)</f>
        <v>1</v>
      </c>
      <c r="P23">
        <v>0</v>
      </c>
      <c r="Q23">
        <f>SUM(J23:O23)</f>
        <v>61</v>
      </c>
    </row>
    <row r="24" spans="1:17" x14ac:dyDescent="0.25">
      <c r="A24" s="1" t="s">
        <v>66</v>
      </c>
      <c r="B24">
        <f>SUM(B16:B23)</f>
        <v>57</v>
      </c>
      <c r="C24">
        <f>SUM(C16:C23)</f>
        <v>36</v>
      </c>
      <c r="D24">
        <f>SUM(D16:D23)</f>
        <v>50</v>
      </c>
      <c r="E24">
        <f>SUM(E16:E23)</f>
        <v>42</v>
      </c>
      <c r="F24">
        <f>SUM(F16:F23)</f>
        <v>26</v>
      </c>
      <c r="G24" s="1">
        <f>SUM(B24:F24)</f>
        <v>211</v>
      </c>
    </row>
    <row r="27" spans="1:17" x14ac:dyDescent="0.25">
      <c r="A27" s="1" t="s">
        <v>196</v>
      </c>
      <c r="J27" s="1" t="s">
        <v>200</v>
      </c>
    </row>
    <row r="28" spans="1:17" x14ac:dyDescent="0.25">
      <c r="B28" s="5" t="s">
        <v>197</v>
      </c>
      <c r="C28" s="5"/>
      <c r="K28" s="5" t="s">
        <v>127</v>
      </c>
    </row>
    <row r="29" spans="1:17" x14ac:dyDescent="0.25">
      <c r="A29" s="4" t="s">
        <v>198</v>
      </c>
      <c r="B29" s="4"/>
      <c r="C29" s="5" t="s">
        <v>30</v>
      </c>
      <c r="D29" s="5" t="s">
        <v>119</v>
      </c>
      <c r="E29" s="5" t="s">
        <v>28</v>
      </c>
      <c r="F29" s="1" t="s">
        <v>66</v>
      </c>
      <c r="J29" s="6" t="s">
        <v>128</v>
      </c>
      <c r="L29" s="5" t="s">
        <v>30</v>
      </c>
      <c r="M29" s="5" t="s">
        <v>31</v>
      </c>
      <c r="N29" s="5" t="s">
        <v>70</v>
      </c>
      <c r="O29" s="1" t="s">
        <v>66</v>
      </c>
    </row>
    <row r="30" spans="1:17" x14ac:dyDescent="0.25">
      <c r="B30" s="4" t="s">
        <v>30</v>
      </c>
      <c r="C30">
        <v>40</v>
      </c>
      <c r="D30">
        <v>2</v>
      </c>
      <c r="E30">
        <v>0</v>
      </c>
      <c r="F30">
        <f>SUM(C30:E30)</f>
        <v>42</v>
      </c>
      <c r="K30" s="6" t="s">
        <v>224</v>
      </c>
      <c r="L30">
        <v>1</v>
      </c>
      <c r="M30">
        <v>7</v>
      </c>
      <c r="N30">
        <v>0</v>
      </c>
      <c r="O30">
        <f>SUM(L30:N30)</f>
        <v>8</v>
      </c>
    </row>
    <row r="31" spans="1:17" x14ac:dyDescent="0.25">
      <c r="B31" s="4" t="s">
        <v>31</v>
      </c>
      <c r="C31">
        <v>11</v>
      </c>
      <c r="D31">
        <v>8</v>
      </c>
      <c r="E31">
        <v>0</v>
      </c>
      <c r="F31">
        <f t="shared" ref="F31:F33" si="5">SUM(C31:E31)</f>
        <v>19</v>
      </c>
      <c r="K31" s="6">
        <v>2</v>
      </c>
      <c r="L31">
        <v>3</v>
      </c>
      <c r="M31">
        <v>5</v>
      </c>
      <c r="N31">
        <v>2</v>
      </c>
      <c r="O31">
        <f t="shared" ref="O31:O36" si="6">SUM(L31:N31)</f>
        <v>10</v>
      </c>
    </row>
    <row r="32" spans="1:17" x14ac:dyDescent="0.25">
      <c r="B32" s="4" t="s">
        <v>199</v>
      </c>
      <c r="C32">
        <v>0</v>
      </c>
      <c r="D32">
        <v>0</v>
      </c>
      <c r="E32">
        <v>0</v>
      </c>
      <c r="F32">
        <f t="shared" si="5"/>
        <v>0</v>
      </c>
      <c r="K32" s="6">
        <v>3</v>
      </c>
      <c r="L32">
        <v>12</v>
      </c>
      <c r="M32">
        <v>5</v>
      </c>
      <c r="N32">
        <v>1</v>
      </c>
      <c r="O32">
        <f t="shared" si="6"/>
        <v>18</v>
      </c>
    </row>
    <row r="33" spans="1:28" x14ac:dyDescent="0.25">
      <c r="B33" s="1" t="s">
        <v>66</v>
      </c>
      <c r="C33">
        <f>SUM(C30:C32)</f>
        <v>51</v>
      </c>
      <c r="D33">
        <f t="shared" ref="D33:E33" si="7">SUM(D30:D32)</f>
        <v>10</v>
      </c>
      <c r="E33">
        <f t="shared" si="7"/>
        <v>0</v>
      </c>
      <c r="F33">
        <f t="shared" si="5"/>
        <v>61</v>
      </c>
      <c r="K33" s="6">
        <v>4</v>
      </c>
      <c r="L33">
        <v>13</v>
      </c>
      <c r="M33">
        <v>1</v>
      </c>
      <c r="N33">
        <v>0</v>
      </c>
      <c r="O33">
        <f t="shared" si="6"/>
        <v>14</v>
      </c>
      <c r="Y33" s="6" t="s">
        <v>224</v>
      </c>
      <c r="Z33">
        <v>1</v>
      </c>
      <c r="AA33">
        <v>40</v>
      </c>
      <c r="AB33">
        <f>(Z33/AA33)*100</f>
        <v>2.5</v>
      </c>
    </row>
    <row r="34" spans="1:28" x14ac:dyDescent="0.25">
      <c r="K34" s="6" t="s">
        <v>225</v>
      </c>
      <c r="L34">
        <v>10</v>
      </c>
      <c r="M34">
        <v>0</v>
      </c>
      <c r="N34">
        <v>0</v>
      </c>
      <c r="O34">
        <f t="shared" si="6"/>
        <v>10</v>
      </c>
      <c r="Y34" s="6">
        <v>2</v>
      </c>
      <c r="Z34">
        <v>3</v>
      </c>
      <c r="AA34">
        <v>40</v>
      </c>
      <c r="AB34">
        <f t="shared" ref="AB34:AB38" si="8">(Z34/AA34)*100</f>
        <v>7.5</v>
      </c>
    </row>
    <row r="35" spans="1:28" x14ac:dyDescent="0.25">
      <c r="K35" s="6" t="s">
        <v>70</v>
      </c>
      <c r="L35">
        <v>1</v>
      </c>
      <c r="M35">
        <v>0</v>
      </c>
      <c r="N35">
        <v>0</v>
      </c>
      <c r="O35">
        <f t="shared" si="6"/>
        <v>1</v>
      </c>
      <c r="Y35" s="6">
        <v>3</v>
      </c>
      <c r="Z35">
        <v>12</v>
      </c>
      <c r="AA35">
        <v>40</v>
      </c>
      <c r="AB35">
        <f t="shared" si="8"/>
        <v>30</v>
      </c>
    </row>
    <row r="36" spans="1:28" x14ac:dyDescent="0.25">
      <c r="K36" s="1" t="s">
        <v>66</v>
      </c>
      <c r="L36">
        <f>SUM(L30:L35)</f>
        <v>40</v>
      </c>
      <c r="M36">
        <f t="shared" ref="M36:N36" si="9">SUM(M30:M35)</f>
        <v>18</v>
      </c>
      <c r="N36">
        <f t="shared" si="9"/>
        <v>3</v>
      </c>
      <c r="O36">
        <f t="shared" si="6"/>
        <v>61</v>
      </c>
      <c r="Y36" s="6">
        <v>4</v>
      </c>
      <c r="Z36">
        <v>13</v>
      </c>
      <c r="AA36">
        <v>40</v>
      </c>
      <c r="AB36">
        <f t="shared" si="8"/>
        <v>32.5</v>
      </c>
    </row>
    <row r="37" spans="1:28" x14ac:dyDescent="0.25">
      <c r="Y37" s="6" t="s">
        <v>225</v>
      </c>
      <c r="Z37">
        <v>10</v>
      </c>
      <c r="AA37">
        <v>40</v>
      </c>
      <c r="AB37">
        <f t="shared" si="8"/>
        <v>25</v>
      </c>
    </row>
    <row r="38" spans="1:28" x14ac:dyDescent="0.25">
      <c r="A38" s="1" t="s">
        <v>201</v>
      </c>
      <c r="Y38" s="6" t="s">
        <v>70</v>
      </c>
      <c r="Z38">
        <v>1</v>
      </c>
      <c r="AA38">
        <v>40</v>
      </c>
      <c r="AB38">
        <f t="shared" si="8"/>
        <v>2.5</v>
      </c>
    </row>
    <row r="39" spans="1:28" x14ac:dyDescent="0.25">
      <c r="B39" s="5" t="s">
        <v>202</v>
      </c>
      <c r="C39" s="5"/>
    </row>
    <row r="40" spans="1:28" x14ac:dyDescent="0.25">
      <c r="A40" s="6" t="s">
        <v>191</v>
      </c>
      <c r="C40" s="5" t="s">
        <v>30</v>
      </c>
      <c r="D40" s="5" t="s">
        <v>31</v>
      </c>
      <c r="E40" s="5" t="s">
        <v>70</v>
      </c>
      <c r="F40" s="1" t="s">
        <v>66</v>
      </c>
    </row>
    <row r="41" spans="1:28" x14ac:dyDescent="0.25">
      <c r="A41" t="s">
        <v>220</v>
      </c>
      <c r="B41" s="6" t="s">
        <v>222</v>
      </c>
      <c r="C41">
        <v>3</v>
      </c>
      <c r="D41">
        <v>20</v>
      </c>
      <c r="E41">
        <v>0</v>
      </c>
      <c r="F41">
        <f>SUM(C41:E41)</f>
        <v>23</v>
      </c>
    </row>
    <row r="42" spans="1:28" x14ac:dyDescent="0.25">
      <c r="B42" s="6">
        <v>2</v>
      </c>
      <c r="C42">
        <v>4</v>
      </c>
      <c r="D42">
        <v>11</v>
      </c>
      <c r="E42">
        <v>0</v>
      </c>
      <c r="F42">
        <f t="shared" ref="F42:F47" si="10">SUM(C42:E42)</f>
        <v>15</v>
      </c>
      <c r="Y42" s="6" t="s">
        <v>224</v>
      </c>
      <c r="Z42" s="7">
        <v>2.5000000000000001E-2</v>
      </c>
    </row>
    <row r="43" spans="1:28" x14ac:dyDescent="0.25">
      <c r="B43" s="6">
        <v>3</v>
      </c>
      <c r="C43">
        <v>3</v>
      </c>
      <c r="D43">
        <v>11</v>
      </c>
      <c r="E43">
        <v>0</v>
      </c>
      <c r="F43">
        <f t="shared" si="10"/>
        <v>14</v>
      </c>
      <c r="Y43" s="6">
        <v>2</v>
      </c>
      <c r="Z43" s="7">
        <v>7.4999999999999997E-2</v>
      </c>
    </row>
    <row r="44" spans="1:28" x14ac:dyDescent="0.25">
      <c r="B44" s="6">
        <v>4</v>
      </c>
      <c r="C44">
        <v>4</v>
      </c>
      <c r="D44">
        <v>4</v>
      </c>
      <c r="E44">
        <v>0</v>
      </c>
      <c r="F44">
        <f t="shared" si="10"/>
        <v>8</v>
      </c>
      <c r="Y44" s="6">
        <v>3</v>
      </c>
      <c r="Z44" s="8">
        <v>0.3</v>
      </c>
    </row>
    <row r="45" spans="1:28" x14ac:dyDescent="0.25">
      <c r="A45" t="s">
        <v>221</v>
      </c>
      <c r="B45" s="6" t="s">
        <v>223</v>
      </c>
      <c r="C45">
        <v>1</v>
      </c>
      <c r="D45">
        <v>0</v>
      </c>
      <c r="E45">
        <v>0</v>
      </c>
      <c r="F45">
        <f t="shared" si="10"/>
        <v>1</v>
      </c>
      <c r="Y45" s="6">
        <v>4</v>
      </c>
      <c r="Z45" s="7">
        <v>0.32500000000000001</v>
      </c>
    </row>
    <row r="46" spans="1:28" x14ac:dyDescent="0.25">
      <c r="B46" s="6" t="s">
        <v>70</v>
      </c>
      <c r="C46">
        <v>0</v>
      </c>
      <c r="D46">
        <v>1</v>
      </c>
      <c r="E46">
        <v>0</v>
      </c>
      <c r="F46">
        <f t="shared" si="10"/>
        <v>1</v>
      </c>
      <c r="Y46" s="6" t="s">
        <v>225</v>
      </c>
      <c r="Z46" s="8">
        <v>0.25</v>
      </c>
    </row>
    <row r="47" spans="1:28" x14ac:dyDescent="0.25">
      <c r="B47" s="1" t="s">
        <v>66</v>
      </c>
      <c r="C47">
        <f>SUM(C41:C46)</f>
        <v>15</v>
      </c>
      <c r="D47">
        <f t="shared" ref="D47:E47" si="11">SUM(D41:D46)</f>
        <v>47</v>
      </c>
      <c r="E47">
        <f t="shared" si="11"/>
        <v>0</v>
      </c>
      <c r="F47">
        <f t="shared" si="10"/>
        <v>62</v>
      </c>
      <c r="Y47" s="6" t="s">
        <v>70</v>
      </c>
      <c r="Z47" s="7">
        <v>2.5000000000000001E-2</v>
      </c>
    </row>
  </sheetData>
  <pageMargins left="0.7" right="0.7" top="0.75" bottom="0.75" header="0.3" footer="0.3"/>
  <pageSetup paperSize="0" orientation="portrait" r:id="rId1"/>
  <ignoredErrors>
    <ignoredError sqref="O32:O33 O31 F42:F44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topLeftCell="A3" workbookViewId="0">
      <selection activeCell="J16" sqref="J16"/>
    </sheetView>
  </sheetViews>
  <sheetFormatPr defaultRowHeight="15" x14ac:dyDescent="0.25"/>
  <sheetData>
    <row r="1" spans="1:18" x14ac:dyDescent="0.25">
      <c r="B1" t="s">
        <v>187</v>
      </c>
      <c r="C1" t="s">
        <v>226</v>
      </c>
      <c r="D1" t="s">
        <v>227</v>
      </c>
      <c r="E1" t="s">
        <v>228</v>
      </c>
      <c r="J1" t="s">
        <v>187</v>
      </c>
      <c r="K1" t="s">
        <v>227</v>
      </c>
      <c r="L1" t="s">
        <v>229</v>
      </c>
    </row>
    <row r="2" spans="1:18" x14ac:dyDescent="0.25">
      <c r="A2" t="s">
        <v>177</v>
      </c>
      <c r="B2">
        <v>9</v>
      </c>
      <c r="C2">
        <v>14</v>
      </c>
      <c r="D2">
        <v>42</v>
      </c>
      <c r="E2">
        <v>42</v>
      </c>
      <c r="I2" t="s">
        <v>177</v>
      </c>
      <c r="J2">
        <v>9</v>
      </c>
      <c r="K2">
        <v>42</v>
      </c>
      <c r="L2">
        <f>(J2/K2)</f>
        <v>0.21428571428571427</v>
      </c>
      <c r="N2" t="s">
        <v>177</v>
      </c>
      <c r="O2" s="7">
        <v>0.214</v>
      </c>
      <c r="Q2" t="s">
        <v>177</v>
      </c>
      <c r="R2">
        <v>64.285709999999995</v>
      </c>
    </row>
    <row r="3" spans="1:18" x14ac:dyDescent="0.25">
      <c r="A3" t="s">
        <v>178</v>
      </c>
      <c r="B3">
        <v>26</v>
      </c>
      <c r="C3">
        <v>32</v>
      </c>
      <c r="D3">
        <v>42</v>
      </c>
      <c r="E3">
        <v>123</v>
      </c>
      <c r="I3" t="s">
        <v>178</v>
      </c>
      <c r="J3">
        <v>26</v>
      </c>
      <c r="K3">
        <v>42</v>
      </c>
      <c r="L3">
        <f t="shared" ref="L3:L9" si="0">(J3/K3)*100</f>
        <v>61.904761904761905</v>
      </c>
      <c r="N3" t="s">
        <v>178</v>
      </c>
      <c r="O3" s="7">
        <v>0.61899999999999999</v>
      </c>
      <c r="Q3" t="s">
        <v>178</v>
      </c>
      <c r="R3">
        <v>81.25</v>
      </c>
    </row>
    <row r="4" spans="1:18" x14ac:dyDescent="0.25">
      <c r="A4" t="s">
        <v>179</v>
      </c>
      <c r="B4">
        <v>0</v>
      </c>
      <c r="C4">
        <v>0</v>
      </c>
      <c r="D4">
        <v>42</v>
      </c>
      <c r="E4">
        <v>0</v>
      </c>
      <c r="I4" t="s">
        <v>179</v>
      </c>
      <c r="J4">
        <v>0</v>
      </c>
      <c r="K4">
        <v>42</v>
      </c>
      <c r="L4">
        <v>0</v>
      </c>
      <c r="N4" t="s">
        <v>179</v>
      </c>
      <c r="O4" s="8">
        <v>0</v>
      </c>
      <c r="Q4" t="s">
        <v>179</v>
      </c>
      <c r="R4">
        <v>0</v>
      </c>
    </row>
    <row r="5" spans="1:18" x14ac:dyDescent="0.25">
      <c r="A5" t="s">
        <v>180</v>
      </c>
      <c r="B5">
        <v>7</v>
      </c>
      <c r="C5">
        <v>11</v>
      </c>
      <c r="D5">
        <v>42</v>
      </c>
      <c r="E5">
        <v>41</v>
      </c>
      <c r="I5" t="s">
        <v>180</v>
      </c>
      <c r="J5">
        <v>7</v>
      </c>
      <c r="K5">
        <v>42</v>
      </c>
      <c r="L5">
        <f t="shared" si="0"/>
        <v>16.666666666666664</v>
      </c>
      <c r="N5" t="s">
        <v>180</v>
      </c>
      <c r="O5" s="7">
        <v>0.16700000000000001</v>
      </c>
      <c r="Q5" t="s">
        <v>180</v>
      </c>
      <c r="R5">
        <v>63.636360000000003</v>
      </c>
    </row>
    <row r="6" spans="1:18" x14ac:dyDescent="0.25">
      <c r="A6" t="s">
        <v>181</v>
      </c>
      <c r="B6">
        <v>0</v>
      </c>
      <c r="C6">
        <v>0</v>
      </c>
      <c r="D6">
        <v>42</v>
      </c>
      <c r="E6">
        <v>0</v>
      </c>
      <c r="I6" t="s">
        <v>181</v>
      </c>
      <c r="J6">
        <v>0</v>
      </c>
      <c r="K6">
        <v>42</v>
      </c>
      <c r="L6">
        <v>0</v>
      </c>
      <c r="N6" t="s">
        <v>181</v>
      </c>
      <c r="O6" s="8">
        <v>0</v>
      </c>
      <c r="Q6" t="s">
        <v>181</v>
      </c>
      <c r="R6">
        <v>0</v>
      </c>
    </row>
    <row r="7" spans="1:18" x14ac:dyDescent="0.25">
      <c r="A7" t="s">
        <v>182</v>
      </c>
      <c r="B7">
        <v>0</v>
      </c>
      <c r="C7">
        <v>3</v>
      </c>
      <c r="D7">
        <v>42</v>
      </c>
      <c r="E7">
        <v>5</v>
      </c>
      <c r="I7" t="s">
        <v>182</v>
      </c>
      <c r="J7">
        <v>0</v>
      </c>
      <c r="K7">
        <v>42</v>
      </c>
      <c r="L7">
        <f t="shared" si="0"/>
        <v>0</v>
      </c>
      <c r="N7" t="s">
        <v>182</v>
      </c>
      <c r="O7" s="8">
        <v>0</v>
      </c>
      <c r="Q7" t="s">
        <v>182</v>
      </c>
      <c r="R7">
        <v>0</v>
      </c>
    </row>
    <row r="8" spans="1:18" x14ac:dyDescent="0.25">
      <c r="A8" t="s">
        <v>116</v>
      </c>
      <c r="B8">
        <v>0</v>
      </c>
      <c r="C8">
        <v>0</v>
      </c>
      <c r="D8">
        <v>42</v>
      </c>
      <c r="E8">
        <v>0</v>
      </c>
      <c r="I8" t="s">
        <v>116</v>
      </c>
      <c r="J8">
        <v>0</v>
      </c>
      <c r="K8">
        <v>42</v>
      </c>
      <c r="L8">
        <v>0</v>
      </c>
      <c r="N8" t="s">
        <v>116</v>
      </c>
      <c r="O8" s="8">
        <v>0</v>
      </c>
      <c r="Q8" t="s">
        <v>116</v>
      </c>
      <c r="R8">
        <v>0</v>
      </c>
    </row>
    <row r="9" spans="1:18" x14ac:dyDescent="0.25">
      <c r="A9" t="s">
        <v>28</v>
      </c>
      <c r="B9">
        <v>0</v>
      </c>
      <c r="C9">
        <v>1</v>
      </c>
      <c r="D9">
        <v>42</v>
      </c>
      <c r="E9">
        <v>1</v>
      </c>
      <c r="I9" t="s">
        <v>28</v>
      </c>
      <c r="J9">
        <v>0</v>
      </c>
      <c r="K9">
        <v>42</v>
      </c>
      <c r="L9">
        <f t="shared" si="0"/>
        <v>0</v>
      </c>
      <c r="N9" t="s">
        <v>28</v>
      </c>
      <c r="O9" s="8">
        <v>0</v>
      </c>
      <c r="Q9" t="s">
        <v>28</v>
      </c>
      <c r="R9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GMO</vt:lpstr>
      <vt:lpstr>Sheet1</vt:lpstr>
      <vt:lpstr>Define GMO Reasonds</vt:lpstr>
      <vt:lpstr>Demographics GMO</vt:lpstr>
      <vt:lpstr>Gene editing</vt:lpstr>
      <vt:lpstr>Demographics Gene ed</vt:lpstr>
      <vt:lpstr>GMO Complex questions</vt:lpstr>
      <vt:lpstr>Gene editing complex quesitons</vt:lpstr>
      <vt:lpstr>More graphs</vt:lpstr>
      <vt:lpstr>Comparing the two surveys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 Haymour</dc:creator>
  <cp:lastModifiedBy>Nadine Haymour</cp:lastModifiedBy>
  <dcterms:created xsi:type="dcterms:W3CDTF">2015-08-19T16:16:29Z</dcterms:created>
  <dcterms:modified xsi:type="dcterms:W3CDTF">2015-09-18T23:58:51Z</dcterms:modified>
</cp:coreProperties>
</file>